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20" windowWidth="9720" windowHeight="5520" tabRatio="735" firstSheet="1" activeTab="3"/>
  </bookViews>
  <sheets>
    <sheet name="IncomeStatement" sheetId="1" r:id="rId1"/>
    <sheet name="balance sheet" sheetId="2" r:id="rId2"/>
    <sheet name="Statement of changes equity" sheetId="3" r:id="rId3"/>
    <sheet name="CASH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1\">#REF!</definedName>
    <definedName name="bs">#REF!</definedName>
    <definedName name="comm" localSheetId="2">#REF!</definedName>
    <definedName name="comm">#REF!</definedName>
    <definedName name="NOTE_P">#REF!</definedName>
    <definedName name="NOTE_T">#REF!</definedName>
    <definedName name="pnl">#REF!</definedName>
    <definedName name="_xlnm.Print_Area" localSheetId="1">'balance sheet'!$A$1:$E$73</definedName>
    <definedName name="_xlnm.Print_Area" localSheetId="3">'CASHFLOW'!$A$1:$F$65</definedName>
    <definedName name="_xlnm.Print_Area" localSheetId="0">'IncomeStatement'!$B$1:$I$65</definedName>
    <definedName name="_xlnm.Print_Area" localSheetId="2">'Statement of changes equity'!$A$1:$H$57</definedName>
    <definedName name="_xlnm.Print_Titles" localSheetId="1">'balance sheet'!$10:$16</definedName>
    <definedName name="Print_Titles_MI">#REF!</definedName>
    <definedName name="review">'[2]1(e)'!#REF!</definedName>
  </definedNames>
  <calcPr fullCalcOnLoad="1"/>
</workbook>
</file>

<file path=xl/sharedStrings.xml><?xml version="1.0" encoding="utf-8"?>
<sst xmlns="http://schemas.openxmlformats.org/spreadsheetml/2006/main" count="184" uniqueCount="156">
  <si>
    <t>Company name      : WAH SEONG CORPORATION BERHAD (Company No. 495846-A)</t>
  </si>
  <si>
    <t>Stock name            : WASEONG</t>
  </si>
  <si>
    <t>These figures have not been audited.</t>
  </si>
  <si>
    <t>INDIVIDUAL QUARTER</t>
  </si>
  <si>
    <t>CUMULATIVE QUARTER</t>
  </si>
  <si>
    <t>CURRENT</t>
  </si>
  <si>
    <t>PRECEDING YEAR</t>
  </si>
  <si>
    <t>CORRESPONDING</t>
  </si>
  <si>
    <t>PARTICULARS</t>
  </si>
  <si>
    <t>QUARTER ENDED</t>
  </si>
  <si>
    <t>TO DATE ENDED</t>
  </si>
  <si>
    <t>RM’000</t>
  </si>
  <si>
    <t>RM'000</t>
  </si>
  <si>
    <t>Revenue</t>
  </si>
  <si>
    <t>Operating Expenses</t>
  </si>
  <si>
    <t>Other operating income</t>
  </si>
  <si>
    <t>Profit from the operations</t>
  </si>
  <si>
    <t>Finance cost</t>
  </si>
  <si>
    <t>Share of results of associates</t>
  </si>
  <si>
    <t>Profit before taxation  from operation                        ( before exceptional items)</t>
  </si>
  <si>
    <t>Exceptional items</t>
  </si>
  <si>
    <t>Waiver of debts and interest</t>
  </si>
  <si>
    <t>Restructuring and listing expenses</t>
  </si>
  <si>
    <t>Taxation</t>
  </si>
  <si>
    <t>Profit after taxation</t>
  </si>
  <si>
    <t>Pre-acquisition (profit)/loss</t>
  </si>
  <si>
    <t>Minority interests</t>
  </si>
  <si>
    <t>Net profit for the period</t>
  </si>
  <si>
    <t>These figures have not been audited</t>
  </si>
  <si>
    <t xml:space="preserve">Condensed Consolidated Balance Sheets </t>
  </si>
  <si>
    <t xml:space="preserve">AS AT END OF </t>
  </si>
  <si>
    <t>AS AT END OF</t>
  </si>
  <si>
    <t>CURRENT QUARTER</t>
  </si>
  <si>
    <t>PRECEDING FINANCIAL</t>
  </si>
  <si>
    <t>YEAR ENDED</t>
  </si>
  <si>
    <t>Property, plant and equipment</t>
  </si>
  <si>
    <t>Investment in associated company</t>
  </si>
  <si>
    <t>Goodwill less discount on consolidation</t>
  </si>
  <si>
    <t>Other investments</t>
  </si>
  <si>
    <t>Current assets</t>
  </si>
  <si>
    <t>- Inventories</t>
  </si>
  <si>
    <t>- Trade debtors</t>
  </si>
  <si>
    <t>- Fixed deposit with licensed banks</t>
  </si>
  <si>
    <t>- Cash and bank balances</t>
  </si>
  <si>
    <t>Current liabilities</t>
  </si>
  <si>
    <t>- Trade payables</t>
  </si>
  <si>
    <t>- Bank borrowings</t>
  </si>
  <si>
    <t>- Provision for taxation</t>
  </si>
  <si>
    <t xml:space="preserve">Net current assets </t>
  </si>
  <si>
    <t>Financed by:</t>
  </si>
  <si>
    <t xml:space="preserve">Share capital </t>
  </si>
  <si>
    <t>Reserves</t>
  </si>
  <si>
    <t>- Share premium</t>
  </si>
  <si>
    <t>- Revaluation reserve</t>
  </si>
  <si>
    <t>- Capital reserve</t>
  </si>
  <si>
    <t>- Statutory reserve</t>
  </si>
  <si>
    <t>- Retained profit</t>
  </si>
  <si>
    <t>-Translation reserves</t>
  </si>
  <si>
    <t>Shareholders' funds</t>
  </si>
  <si>
    <t>Irredeemable Convertible Unsecured Loan Stock</t>
  </si>
  <si>
    <t>Long term borrowings</t>
  </si>
  <si>
    <t>Other long term liabilities</t>
  </si>
  <si>
    <t xml:space="preserve">CONDENSED CONSOLIDATED STATEMENT OF CHANGES IN EQUITY </t>
  </si>
  <si>
    <t>Share</t>
  </si>
  <si>
    <t>Translation</t>
  </si>
  <si>
    <t>Retained</t>
  </si>
  <si>
    <t>Total</t>
  </si>
  <si>
    <t>capital</t>
  </si>
  <si>
    <t>premium</t>
  </si>
  <si>
    <t>reserve</t>
  </si>
  <si>
    <t xml:space="preserve">profit  </t>
  </si>
  <si>
    <t>Issuance of share capital</t>
  </si>
  <si>
    <t xml:space="preserve">  - acquisition of subsidiaries</t>
  </si>
  <si>
    <t xml:space="preserve">  - acquisition of Industrial Property</t>
  </si>
  <si>
    <t xml:space="preserve">  - conversion of ICULS</t>
  </si>
  <si>
    <t xml:space="preserve">  - in exchange for shares in PIHB</t>
  </si>
  <si>
    <t xml:space="preserve">  - settlement of PIHB's debts</t>
  </si>
  <si>
    <t>Exchange translation differences</t>
  </si>
  <si>
    <t>Net profit for the year</t>
  </si>
  <si>
    <t xml:space="preserve"> </t>
  </si>
  <si>
    <t>CONDENSED CONSOLIDATED CASH FLOW STATEMENT</t>
  </si>
  <si>
    <t>Cash Flow From Operating Activities</t>
  </si>
  <si>
    <t>Net profit before tax</t>
  </si>
  <si>
    <t>Adjustment for :-</t>
  </si>
  <si>
    <t xml:space="preserve">        Non cash items</t>
  </si>
  <si>
    <t xml:space="preserve">        Taxation paid</t>
  </si>
  <si>
    <t xml:space="preserve">        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</si>
  <si>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</si>
  <si>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</si>
  <si>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</si>
  <si>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</si>
  <si>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Taxation paid</t>
  </si>
  <si>
    <t>Net Cash Flow From Operating Activities</t>
  </si>
  <si>
    <t>Cash Flow From Investing Activities</t>
  </si>
  <si>
    <t>Net (Purchases of) / Proceeds from sales of Properties,Plants and Equipments</t>
  </si>
  <si>
    <t xml:space="preserve">Dividend received </t>
  </si>
  <si>
    <t>Interest income received</t>
  </si>
  <si>
    <t>Net Cash Flow From Financing Activities</t>
  </si>
  <si>
    <t>Cash and Cash Equivalents at Beginning of Period</t>
  </si>
  <si>
    <t>Cash and Cash Equivalents at End of Period</t>
  </si>
  <si>
    <t>Cash and Bank Balances</t>
  </si>
  <si>
    <t>Bank overdraft</t>
  </si>
  <si>
    <t>Total Cash and Bank Balances</t>
  </si>
  <si>
    <t>Prior Year Adjustment</t>
  </si>
  <si>
    <t>Profit before taxation</t>
  </si>
  <si>
    <t>Dividends paid to minority interest</t>
  </si>
  <si>
    <t>Net increase / (decrease) in Cash and Cash Equivalents</t>
  </si>
  <si>
    <t>Currency Translation Differences</t>
  </si>
  <si>
    <t>CONDENSED CONSOLIDATED INCOME STATEMENTS</t>
  </si>
  <si>
    <t>Deferred tax liabilities</t>
  </si>
  <si>
    <t>Deferred tax assets</t>
  </si>
  <si>
    <t>reserves</t>
  </si>
  <si>
    <t>Balance as at 1 January 2003 (As restated)</t>
  </si>
  <si>
    <t>- Other creditors and accruals</t>
  </si>
  <si>
    <t>Fixed deposit with licensed bank</t>
  </si>
  <si>
    <t>First and final dividend of  2.5% less 28%</t>
  </si>
  <si>
    <t>Net proceeds from bank borrowings</t>
  </si>
  <si>
    <t>Intangible Assets</t>
  </si>
  <si>
    <t>YEAR</t>
  </si>
  <si>
    <t>Balance as at 1 January 2003</t>
  </si>
  <si>
    <t>As restated</t>
  </si>
  <si>
    <t>(The Condensed Consolidated Balance Sheets should be read in conjunction with the Annual Financial Report for the financial year ended 31 December 2003)</t>
  </si>
  <si>
    <t>(The Condensed Consolidated Income Statements should be read in conjunction with the Annual Financial Report for the financial year ended 31 December 2003)</t>
  </si>
  <si>
    <t>(The Condensed Consolidated Statement of Changes in Equity should be read in conjunction with the Annual Financial Report for the financial year ended 31 December 2003)</t>
  </si>
  <si>
    <t>(The Condensed Consolidated Cash Flow Statement should be read in conjunction with the Annual Financial Report for the financial year ended 31 December 2003)</t>
  </si>
  <si>
    <t xml:space="preserve">  - ESOS</t>
  </si>
  <si>
    <t xml:space="preserve">Balance as at 1 January 2004 </t>
  </si>
  <si>
    <t>Issue of shares</t>
  </si>
  <si>
    <t>Financial Period Ended: 30 June 2004</t>
  </si>
  <si>
    <t>6 months ended</t>
  </si>
  <si>
    <t>Disposal of subsidiary, net of cash</t>
  </si>
  <si>
    <t>Proceeds from disposal of quoted shares</t>
  </si>
  <si>
    <t>QUARTERLY REPORT ON CONSOLIDATED RESULTS FOR THE SECOND QUARTER ENDED 30-JUNE-2004</t>
  </si>
  <si>
    <t>Deferred Expenditure</t>
  </si>
  <si>
    <t>Capital</t>
  </si>
  <si>
    <t>Quarter : 2</t>
  </si>
  <si>
    <t>30/06/2004</t>
  </si>
  <si>
    <t>30/6/2003</t>
  </si>
  <si>
    <t>Acquisition of shares held by minorities</t>
  </si>
  <si>
    <t>Proceeds from disposal of other investment</t>
  </si>
  <si>
    <t>Equity Investment</t>
  </si>
  <si>
    <t>ESOS Expenses</t>
  </si>
  <si>
    <t>Quarter                   : 2</t>
  </si>
  <si>
    <t xml:space="preserve">  - Conversion of ICULS </t>
  </si>
  <si>
    <t>Acquisition of equity investment</t>
  </si>
  <si>
    <t>Net Cash Flow Used In Investing Activities</t>
  </si>
  <si>
    <t>Cash Flow From Financing Activities</t>
  </si>
  <si>
    <t>EPS- (a) Basic (sen)</t>
  </si>
  <si>
    <t xml:space="preserve">            (b)  Diluted (sen)</t>
  </si>
  <si>
    <t>First and final dividend of  3.0% less 28%</t>
  </si>
  <si>
    <t>- Gross amount due from customers</t>
  </si>
  <si>
    <t>- Other debtors, deposits and prepayments</t>
  </si>
  <si>
    <t>- Amount owing by associated companies</t>
  </si>
  <si>
    <t>- Gross amount due to customers</t>
  </si>
  <si>
    <t>- Amount owing to associated companies</t>
  </si>
  <si>
    <t>- Dividend Payable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</si>
</sst>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M&quot;* #,##0_-;\-&quot;RM&quot;* #,##0_-;_-&quot;RM&quot;* &quot;-&quot;_-;_-@_-"/>
    <numFmt numFmtId="165" formatCode="_-* #,##0_-;\-* #,##0_-;_-* &quot;-&quot;_-;_-@_-"/>
    <numFmt numFmtId="166" formatCode="_-&quot;RM&quot;* #,##0.00_-;\-&quot;RM&quot;* #,##0.00_-;_-&quot;RM&quot;* &quot;-&quot;??_-;_-@_-"/>
    <numFmt numFmtId="167" formatCode="_-* #,##0.00_-;\-* #,##0.00_-;_-* &quot;-&quot;??_-;_-@_-"/>
    <numFmt numFmtId="168" formatCode="_-* #,##0.0_-;\-* #,##0.0_-;_-* &quot;-&quot;??_-;_-@_-"/>
    <numFmt numFmtId="169" formatCode="_-* #,##0_-;\-* #,##0_-;_-* &quot;-&quot;??_-;_-@_-"/>
    <numFmt numFmtId="170" formatCode="_(* #,##0_);_(* \(#,##0\);_(* &quot;-&quot;??_);_(@_)"/>
    <numFmt numFmtId="171" formatCode="\$#,##0.00;\(\$#,##0.00\)"/>
    <numFmt numFmtId="172" formatCode="\$#,##0;\(\$#,##0\)"/>
    <numFmt numFmtId="173" formatCode="#,##0;\(#,##0\)"/>
    <numFmt numFmtId="174" formatCode="&quot;Financial period end:&quot;\ dd\-mmmm\-yyyy"/>
    <numFmt numFmtId="175" formatCode="&quot;QUARTERLY REPORT ON CONSOLIDATED BALANCE SHEET AS AT&quot;\ dd\-mmmm\-yyyy"/>
    <numFmt numFmtId="176" formatCode="&quot;Balance as at&quot;\ dd\ mmmm\ yyyy"/>
    <numFmt numFmtId="177" formatCode="&quot;FOR THE PERIOD ENDED&quot;\ dd\-mmmm\-yyyy"/>
    <numFmt numFmtId="178" formatCode="&quot;Financial year end:&quot;\ dd\-mmmm\-yyyy"/>
    <numFmt numFmtId="179" formatCode="&quot;FOR THE YEAR ENDED&quot;\ dd\-mmmm\-yyyy"/>
    <numFmt numFmtId="180" formatCode="0_);\(0\)"/>
    <numFmt numFmtId="181" formatCode="0.00_);\(0.00\)"/>
    <numFmt numFmtId="182" formatCode="0.0_);\(0.0\)"/>
    <numFmt numFmtId="183" formatCode="0;[Red]0"/>
  </numFmts>
  <fonts count="18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u val="single"/>
      <sz val="6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4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>
      <alignment/>
      <protection/>
    </xf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" fillId="0" borderId="0">
      <alignment/>
      <protection/>
    </xf>
    <xf numFmtId="0" fontId="2" fillId="0" borderId="0" applyProtection="0">
      <alignment/>
    </xf>
    <xf numFmtId="172" fontId="1" fillId="0" borderId="0">
      <alignment/>
      <protection/>
    </xf>
    <xf numFmtId="2" fontId="2" fillId="0" borderId="0" applyProtection="0">
      <alignment/>
    </xf>
    <xf numFmtId="0" fontId="3" fillId="0" borderId="0" applyNumberFormat="0" applyFill="0" applyBorder="0" applyAlignment="0" applyProtection="0"/>
    <xf numFmtId="0" fontId="4" fillId="0" borderId="0" applyProtection="0">
      <alignment/>
    </xf>
    <xf numFmtId="0" fontId="5" fillId="0" borderId="0" applyProtection="0">
      <alignment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 applyProtection="0">
      <alignment/>
    </xf>
  </cellStyleXfs>
  <cellXfs count="12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74" fontId="8" fillId="0" borderId="0" xfId="0" applyNumberFormat="1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14" fontId="9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justify"/>
      <protection hidden="1"/>
    </xf>
    <xf numFmtId="41" fontId="1" fillId="0" borderId="0" xfId="15" applyNumberFormat="1" applyFont="1" applyBorder="1" applyAlignment="1" applyProtection="1">
      <alignment horizontal="center"/>
      <protection hidden="1"/>
    </xf>
    <xf numFmtId="41" fontId="1" fillId="0" borderId="0" xfId="15" applyNumberFormat="1" applyFont="1" applyFill="1" applyBorder="1" applyAlignment="1" applyProtection="1">
      <alignment horizontal="center"/>
      <protection hidden="1"/>
    </xf>
    <xf numFmtId="41" fontId="1" fillId="0" borderId="2" xfId="15" applyNumberFormat="1" applyFont="1" applyBorder="1" applyAlignment="1" applyProtection="1">
      <alignment horizontal="center"/>
      <protection hidden="1"/>
    </xf>
    <xf numFmtId="41" fontId="1" fillId="0" borderId="3" xfId="15" applyNumberFormat="1" applyFont="1" applyBorder="1" applyAlignment="1" applyProtection="1">
      <alignment horizontal="center"/>
      <protection hidden="1"/>
    </xf>
    <xf numFmtId="41" fontId="1" fillId="0" borderId="4" xfId="15" applyNumberFormat="1" applyFont="1" applyBorder="1" applyAlignment="1" applyProtection="1">
      <alignment horizontal="center"/>
      <protection hidden="1"/>
    </xf>
    <xf numFmtId="41" fontId="1" fillId="0" borderId="5" xfId="15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 hidden="1"/>
    </xf>
    <xf numFmtId="41" fontId="1" fillId="0" borderId="1" xfId="15" applyNumberFormat="1" applyFont="1" applyBorder="1" applyAlignment="1" applyProtection="1">
      <alignment horizontal="center"/>
      <protection hidden="1"/>
    </xf>
    <xf numFmtId="168" fontId="1" fillId="0" borderId="0" xfId="15" applyNumberFormat="1" applyFont="1" applyFill="1" applyBorder="1" applyAlignment="1" applyProtection="1">
      <alignment horizontal="center"/>
      <protection hidden="1"/>
    </xf>
    <xf numFmtId="167" fontId="1" fillId="0" borderId="0" xfId="15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 quotePrefix="1">
      <alignment horizontal="left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0" fillId="0" borderId="0" xfId="0" applyFont="1" applyAlignment="1" applyProtection="1">
      <alignment/>
      <protection hidden="1"/>
    </xf>
    <xf numFmtId="178" fontId="10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3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41" fontId="1" fillId="0" borderId="3" xfId="15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 quotePrefix="1">
      <alignment/>
      <protection hidden="1"/>
    </xf>
    <xf numFmtId="41" fontId="1" fillId="0" borderId="4" xfId="15" applyNumberFormat="1" applyFont="1" applyFill="1" applyBorder="1" applyAlignment="1" applyProtection="1">
      <alignment horizontal="center"/>
      <protection hidden="1"/>
    </xf>
    <xf numFmtId="41" fontId="1" fillId="0" borderId="5" xfId="15" applyNumberFormat="1" applyFont="1" applyFill="1" applyBorder="1" applyAlignment="1" applyProtection="1">
      <alignment horizontal="center"/>
      <protection hidden="1"/>
    </xf>
    <xf numFmtId="41" fontId="1" fillId="0" borderId="0" xfId="15" applyNumberFormat="1" applyFont="1" applyBorder="1" applyAlignment="1" applyProtection="1" quotePrefix="1">
      <alignment horizontal="right"/>
      <protection hidden="1"/>
    </xf>
    <xf numFmtId="41" fontId="1" fillId="0" borderId="2" xfId="15" applyNumberFormat="1" applyFont="1" applyBorder="1" applyAlignment="1" applyProtection="1" quotePrefix="1">
      <alignment horizontal="right"/>
      <protection hidden="1"/>
    </xf>
    <xf numFmtId="41" fontId="1" fillId="0" borderId="0" xfId="15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41" fontId="0" fillId="0" borderId="0" xfId="0" applyNumberForma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8" fillId="0" borderId="0" xfId="19" applyNumberFormat="1" applyFont="1" applyAlignment="1" applyProtection="1">
      <alignment horizontal="left"/>
      <protection hidden="1"/>
    </xf>
    <xf numFmtId="170" fontId="12" fillId="0" borderId="0" xfId="19" applyNumberFormat="1" applyFont="1" applyAlignment="1" applyProtection="1">
      <alignment/>
      <protection hidden="1"/>
    </xf>
    <xf numFmtId="170" fontId="8" fillId="0" borderId="0" xfId="19" applyNumberFormat="1" applyFont="1" applyAlignment="1" applyProtection="1">
      <alignment horizontal="left"/>
      <protection hidden="1"/>
    </xf>
    <xf numFmtId="170" fontId="1" fillId="0" borderId="0" xfId="19" applyNumberFormat="1" applyFont="1" applyAlignment="1" applyProtection="1">
      <alignment/>
      <protection hidden="1"/>
    </xf>
    <xf numFmtId="170" fontId="0" fillId="0" borderId="0" xfId="19" applyNumberFormat="1" applyAlignment="1" applyProtection="1">
      <alignment/>
      <protection hidden="1"/>
    </xf>
    <xf numFmtId="170" fontId="1" fillId="0" borderId="3" xfId="19" applyNumberFormat="1" applyFont="1" applyBorder="1" applyAlignment="1" applyProtection="1">
      <alignment horizontal="center"/>
      <protection hidden="1"/>
    </xf>
    <xf numFmtId="170" fontId="8" fillId="0" borderId="6" xfId="19" applyNumberFormat="1" applyFont="1" applyBorder="1" applyAlignment="1" applyProtection="1">
      <alignment horizontal="center"/>
      <protection hidden="1"/>
    </xf>
    <xf numFmtId="170" fontId="0" fillId="0" borderId="0" xfId="19" applyNumberFormat="1" applyAlignment="1" applyProtection="1">
      <alignment horizontal="center"/>
      <protection hidden="1"/>
    </xf>
    <xf numFmtId="170" fontId="1" fillId="0" borderId="4" xfId="19" applyNumberFormat="1" applyFont="1" applyBorder="1" applyAlignment="1" applyProtection="1">
      <alignment horizontal="center"/>
      <protection hidden="1"/>
    </xf>
    <xf numFmtId="170" fontId="8" fillId="0" borderId="0" xfId="19" applyNumberFormat="1" applyFont="1" applyBorder="1" applyAlignment="1" applyProtection="1">
      <alignment horizontal="center"/>
      <protection hidden="1"/>
    </xf>
    <xf numFmtId="170" fontId="1" fillId="0" borderId="5" xfId="19" applyNumberFormat="1" applyFont="1" applyBorder="1" applyAlignment="1" applyProtection="1">
      <alignment horizontal="center"/>
      <protection hidden="1"/>
    </xf>
    <xf numFmtId="170" fontId="8" fillId="0" borderId="2" xfId="19" applyNumberFormat="1" applyFont="1" applyBorder="1" applyAlignment="1" applyProtection="1">
      <alignment horizontal="center"/>
      <protection hidden="1"/>
    </xf>
    <xf numFmtId="170" fontId="8" fillId="0" borderId="5" xfId="19" applyNumberFormat="1" applyFont="1" applyBorder="1" applyAlignment="1" applyProtection="1">
      <alignment horizontal="center"/>
      <protection hidden="1"/>
    </xf>
    <xf numFmtId="170" fontId="0" fillId="0" borderId="0" xfId="19" applyNumberFormat="1" applyFont="1" applyAlignment="1" applyProtection="1">
      <alignment horizontal="center"/>
      <protection hidden="1"/>
    </xf>
    <xf numFmtId="170" fontId="1" fillId="0" borderId="4" xfId="19" applyNumberFormat="1" applyFont="1" applyBorder="1" applyAlignment="1" applyProtection="1">
      <alignment/>
      <protection hidden="1"/>
    </xf>
    <xf numFmtId="170" fontId="1" fillId="0" borderId="7" xfId="19" applyNumberFormat="1" applyFont="1" applyBorder="1" applyAlignment="1" applyProtection="1">
      <alignment/>
      <protection hidden="1"/>
    </xf>
    <xf numFmtId="170" fontId="1" fillId="0" borderId="2" xfId="19" applyNumberFormat="1" applyFont="1" applyBorder="1" applyAlignment="1" applyProtection="1">
      <alignment/>
      <protection hidden="1"/>
    </xf>
    <xf numFmtId="170" fontId="1" fillId="0" borderId="5" xfId="19" applyNumberFormat="1" applyFont="1" applyBorder="1" applyAlignment="1" applyProtection="1">
      <alignment/>
      <protection hidden="1"/>
    </xf>
    <xf numFmtId="170" fontId="1" fillId="0" borderId="4" xfId="19" applyNumberFormat="1" applyFont="1" applyBorder="1" applyAlignment="1" applyProtection="1">
      <alignment wrapText="1"/>
      <protection hidden="1"/>
    </xf>
    <xf numFmtId="170" fontId="1" fillId="0" borderId="8" xfId="19" applyNumberFormat="1" applyFont="1" applyBorder="1" applyAlignment="1" applyProtection="1">
      <alignment/>
      <protection hidden="1"/>
    </xf>
    <xf numFmtId="170" fontId="1" fillId="0" borderId="6" xfId="19" applyNumberFormat="1" applyFont="1" applyBorder="1" applyAlignment="1" applyProtection="1">
      <alignment/>
      <protection hidden="1"/>
    </xf>
    <xf numFmtId="170" fontId="1" fillId="0" borderId="3" xfId="19" applyNumberFormat="1" applyFont="1" applyBorder="1" applyAlignment="1" applyProtection="1">
      <alignment/>
      <protection hidden="1"/>
    </xf>
    <xf numFmtId="170" fontId="1" fillId="0" borderId="0" xfId="19" applyNumberFormat="1" applyFont="1" applyBorder="1" applyAlignment="1" applyProtection="1">
      <alignment/>
      <protection hidden="1"/>
    </xf>
    <xf numFmtId="176" fontId="1" fillId="0" borderId="5" xfId="19" applyNumberFormat="1" applyFont="1" applyBorder="1" applyAlignment="1" applyProtection="1">
      <alignment horizontal="left"/>
      <protection hidden="1"/>
    </xf>
    <xf numFmtId="170" fontId="1" fillId="0" borderId="1" xfId="19" applyNumberFormat="1" applyFont="1" applyBorder="1" applyAlignment="1" applyProtection="1">
      <alignment/>
      <protection hidden="1"/>
    </xf>
    <xf numFmtId="170" fontId="1" fillId="0" borderId="9" xfId="19" applyNumberFormat="1" applyFont="1" applyBorder="1" applyAlignment="1" applyProtection="1">
      <alignment/>
      <protection hidden="1"/>
    </xf>
    <xf numFmtId="0" fontId="13" fillId="0" borderId="0" xfId="0" applyNumberFormat="1" applyFont="1" applyAlignment="1" applyProtection="1">
      <alignment/>
      <protection hidden="1"/>
    </xf>
    <xf numFmtId="0" fontId="14" fillId="0" borderId="0" xfId="0" applyNumberFormat="1" applyFont="1" applyAlignment="1" applyProtection="1">
      <alignment/>
      <protection hidden="1"/>
    </xf>
    <xf numFmtId="0" fontId="15" fillId="0" borderId="0" xfId="0" applyNumberFormat="1" applyFont="1" applyFill="1" applyAlignment="1" applyProtection="1">
      <alignment/>
      <protection hidden="1"/>
    </xf>
    <xf numFmtId="0" fontId="15" fillId="0" borderId="0" xfId="0" applyNumberFormat="1" applyFont="1" applyAlignment="1" applyProtection="1">
      <alignment/>
      <protection hidden="1"/>
    </xf>
    <xf numFmtId="178" fontId="13" fillId="0" borderId="0" xfId="0" applyNumberFormat="1" applyFont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17" fontId="16" fillId="0" borderId="0" xfId="0" applyNumberFormat="1" applyFont="1" applyFill="1" applyAlignment="1" applyProtection="1">
      <alignment horizontal="center"/>
      <protection hidden="1"/>
    </xf>
    <xf numFmtId="17" fontId="16" fillId="0" borderId="0" xfId="0" applyNumberFormat="1" applyFont="1" applyAlignment="1" applyProtection="1">
      <alignment horizontal="center"/>
      <protection hidden="1"/>
    </xf>
    <xf numFmtId="179" fontId="13" fillId="0" borderId="0" xfId="0" applyNumberFormat="1" applyFont="1" applyAlignment="1" applyProtection="1">
      <alignment horizontal="left"/>
      <protection hidden="1"/>
    </xf>
    <xf numFmtId="14" fontId="16" fillId="0" borderId="0" xfId="0" applyNumberFormat="1" applyFont="1" applyFill="1" applyAlignment="1" applyProtection="1" quotePrefix="1">
      <alignment horizontal="center"/>
      <protection hidden="1"/>
    </xf>
    <xf numFmtId="14" fontId="8" fillId="0" borderId="0" xfId="0" applyNumberFormat="1" applyFont="1" applyAlignment="1" applyProtection="1">
      <alignment/>
      <protection hidden="1"/>
    </xf>
    <xf numFmtId="14" fontId="16" fillId="0" borderId="0" xfId="0" applyNumberFormat="1" applyFont="1" applyAlignment="1" applyProtection="1" quotePrefix="1">
      <alignment horizontal="center"/>
      <protection hidden="1"/>
    </xf>
    <xf numFmtId="0" fontId="16" fillId="0" borderId="0" xfId="0" applyNumberFormat="1" applyFont="1" applyFill="1" applyAlignment="1" applyProtection="1">
      <alignment horizontal="center"/>
      <protection hidden="1"/>
    </xf>
    <xf numFmtId="0" fontId="16" fillId="0" borderId="0" xfId="0" applyNumberFormat="1" applyFont="1" applyAlignment="1" applyProtection="1">
      <alignment horizontal="center"/>
      <protection hidden="1"/>
    </xf>
    <xf numFmtId="41" fontId="15" fillId="0" borderId="0" xfId="0" applyNumberFormat="1" applyFont="1" applyFill="1" applyAlignment="1" applyProtection="1">
      <alignment/>
      <protection hidden="1"/>
    </xf>
    <xf numFmtId="0" fontId="16" fillId="0" borderId="0" xfId="0" applyNumberFormat="1" applyFont="1" applyAlignment="1" applyProtection="1">
      <alignment/>
      <protection hidden="1"/>
    </xf>
    <xf numFmtId="41" fontId="15" fillId="0" borderId="0" xfId="0" applyNumberFormat="1" applyFont="1" applyAlignment="1" applyProtection="1">
      <alignment/>
      <protection hidden="1"/>
    </xf>
    <xf numFmtId="41" fontId="16" fillId="0" borderId="0" xfId="18" applyNumberFormat="1" applyFont="1" applyFill="1" applyAlignment="1" applyProtection="1">
      <alignment/>
      <protection hidden="1"/>
    </xf>
    <xf numFmtId="41" fontId="16" fillId="0" borderId="0" xfId="18" applyNumberFormat="1" applyFont="1" applyAlignment="1" applyProtection="1">
      <alignment/>
      <protection hidden="1"/>
    </xf>
    <xf numFmtId="41" fontId="15" fillId="0" borderId="0" xfId="18" applyNumberFormat="1" applyFont="1" applyFill="1" applyAlignment="1" applyProtection="1">
      <alignment/>
      <protection hidden="1"/>
    </xf>
    <xf numFmtId="41" fontId="15" fillId="0" borderId="0" xfId="18" applyNumberFormat="1" applyFont="1" applyAlignment="1" applyProtection="1">
      <alignment/>
      <protection hidden="1"/>
    </xf>
    <xf numFmtId="41" fontId="15" fillId="0" borderId="6" xfId="18" applyNumberFormat="1" applyFont="1" applyFill="1" applyBorder="1" applyAlignment="1" applyProtection="1">
      <alignment/>
      <protection hidden="1"/>
    </xf>
    <xf numFmtId="41" fontId="15" fillId="0" borderId="6" xfId="18" applyNumberFormat="1" applyFont="1" applyBorder="1" applyAlignment="1" applyProtection="1">
      <alignment/>
      <protection hidden="1"/>
    </xf>
    <xf numFmtId="41" fontId="15" fillId="2" borderId="0" xfId="18" applyNumberFormat="1" applyFont="1" applyFill="1" applyAlignment="1" applyProtection="1">
      <alignment/>
      <protection hidden="1"/>
    </xf>
    <xf numFmtId="41" fontId="16" fillId="0" borderId="2" xfId="18" applyNumberFormat="1" applyFont="1" applyFill="1" applyBorder="1" applyAlignment="1" applyProtection="1">
      <alignment/>
      <protection hidden="1"/>
    </xf>
    <xf numFmtId="41" fontId="16" fillId="0" borderId="2" xfId="18" applyNumberFormat="1" applyFont="1" applyBorder="1" applyAlignment="1" applyProtection="1">
      <alignment/>
      <protection hidden="1"/>
    </xf>
    <xf numFmtId="41" fontId="16" fillId="0" borderId="0" xfId="18" applyNumberFormat="1" applyFont="1" applyFill="1" applyBorder="1" applyAlignment="1" applyProtection="1">
      <alignment/>
      <protection hidden="1"/>
    </xf>
    <xf numFmtId="41" fontId="15" fillId="0" borderId="0" xfId="18" applyNumberFormat="1" applyFont="1" applyBorder="1" applyAlignment="1" applyProtection="1">
      <alignment/>
      <protection hidden="1"/>
    </xf>
    <xf numFmtId="41" fontId="16" fillId="0" borderId="0" xfId="18" applyNumberFormat="1" applyFont="1" applyBorder="1" applyAlignment="1" applyProtection="1">
      <alignment/>
      <protection hidden="1"/>
    </xf>
    <xf numFmtId="41" fontId="15" fillId="0" borderId="0" xfId="18" applyNumberFormat="1" applyFont="1" applyFill="1" applyBorder="1" applyAlignment="1" applyProtection="1">
      <alignment/>
      <protection hidden="1"/>
    </xf>
    <xf numFmtId="41" fontId="16" fillId="0" borderId="10" xfId="18" applyNumberFormat="1" applyFont="1" applyFill="1" applyBorder="1" applyAlignment="1" applyProtection="1">
      <alignment/>
      <protection hidden="1"/>
    </xf>
    <xf numFmtId="41" fontId="16" fillId="0" borderId="10" xfId="18" applyNumberFormat="1" applyFont="1" applyBorder="1" applyAlignment="1" applyProtection="1">
      <alignment/>
      <protection hidden="1"/>
    </xf>
    <xf numFmtId="0" fontId="14" fillId="0" borderId="0" xfId="0" applyNumberFormat="1" applyFont="1" applyFill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1" fontId="1" fillId="0" borderId="0" xfId="0" applyNumberFormat="1" applyFont="1" applyFill="1" applyAlignment="1" applyProtection="1">
      <alignment/>
      <protection hidden="1"/>
    </xf>
    <xf numFmtId="41" fontId="1" fillId="0" borderId="0" xfId="0" applyNumberFormat="1" applyFont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178" fontId="8" fillId="0" borderId="0" xfId="0" applyNumberFormat="1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 wrapText="1"/>
      <protection hidden="1"/>
    </xf>
    <xf numFmtId="175" fontId="10" fillId="0" borderId="0" xfId="0" applyNumberFormat="1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justify"/>
      <protection hidden="1"/>
    </xf>
    <xf numFmtId="170" fontId="8" fillId="0" borderId="3" xfId="19" applyNumberFormat="1" applyFont="1" applyBorder="1" applyAlignment="1" applyProtection="1">
      <alignment horizontal="center" vertical="center"/>
      <protection hidden="1"/>
    </xf>
    <xf numFmtId="170" fontId="8" fillId="0" borderId="4" xfId="19" applyNumberFormat="1" applyFont="1" applyBorder="1" applyAlignment="1" applyProtection="1">
      <alignment horizontal="center" vertical="center"/>
      <protection hidden="1"/>
    </xf>
    <xf numFmtId="0" fontId="8" fillId="0" borderId="0" xfId="19" applyNumberFormat="1" applyFont="1" applyAlignment="1" applyProtection="1">
      <alignment horizontal="left"/>
      <protection hidden="1"/>
    </xf>
    <xf numFmtId="178" fontId="8" fillId="0" borderId="0" xfId="19" applyNumberFormat="1" applyFont="1" applyAlignment="1" applyProtection="1">
      <alignment horizontal="left"/>
      <protection hidden="1"/>
    </xf>
    <xf numFmtId="170" fontId="8" fillId="0" borderId="0" xfId="19" applyNumberFormat="1" applyFont="1" applyAlignment="1" applyProtection="1">
      <alignment horizontal="center"/>
      <protection hidden="1"/>
    </xf>
    <xf numFmtId="177" fontId="8" fillId="0" borderId="0" xfId="19" applyNumberFormat="1" applyFont="1" applyAlignment="1" applyProtection="1">
      <alignment horizontal="center"/>
      <protection hidden="1"/>
    </xf>
  </cellXfs>
  <cellStyles count="18">
    <cellStyle name="Normal" xfId="0"/>
    <cellStyle name="Comma" xfId="15"/>
    <cellStyle name="Comma [0]" xfId="16"/>
    <cellStyle name="comma zerodec" xfId="17"/>
    <cellStyle name="Comma_WSC Quarterly Report-1Q-2004 (Analysis)" xfId="18"/>
    <cellStyle name="Comma_WSC-ConsolSep2002" xfId="19"/>
    <cellStyle name="Currency" xfId="20"/>
    <cellStyle name="Currency [0]" xfId="21"/>
    <cellStyle name="Currency1" xfId="22"/>
    <cellStyle name="Date" xfId="23"/>
    <cellStyle name="Dollar (zero dec)" xfId="24"/>
    <cellStyle name="Fixed" xfId="25"/>
    <cellStyle name="Followed Hyperlink" xfId="26"/>
    <cellStyle name="HEADING1" xfId="27"/>
    <cellStyle name="HEADING2" xfId="28"/>
    <cellStyle name="Hyperlink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790575</xdr:colOff>
      <xdr:row>52</xdr:row>
      <xdr:rowOff>28575</xdr:rowOff>
    </xdr:from>
    <xdr:to>
      <xdr:col>8</xdr:col>
      <xdr:colOff>942975</xdr:colOff>
      <xdr:row>52</xdr:row>
      <xdr:rowOff>123825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115300" y="736282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790575</xdr:colOff>
      <xdr:row>52</xdr:row>
      <xdr:rowOff>28575</xdr:rowOff>
    </xdr:from>
    <xdr:to>
      <xdr:col>8</xdr:col>
      <xdr:colOff>942975</xdr:colOff>
      <xdr:row>52</xdr:row>
      <xdr:rowOff>123825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115300" y="7362825"/>
          <a:ext cx="1524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muiping2001\sc\other\muiping2001\conference\conferences\WSIHGroupConsold1995-2000TrackRec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BOTCO-BUDGETfor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muiping2001\sc\other\muiping2001\conference\conferences\WSIHGroupConsold1995-2000TrackRecor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LSiew\Conso_June04\Announcement\WSC%20Groups\WSCBConsol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nsol%20Accounts\Dec-2003\Quarterly%20Announcement\2nd%20Draft\WSC%20Quarterly%20Report-Dec2003(2nd%20Draft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LSiew\Conso_June04\Announcement\WSC%20Groups\WSIHConsol06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LSiew\Conso_June04\Announcement\WSCB.Cash%20Flows%2030.06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C"/>
      <sheetName val="WSIHGroup"/>
      <sheetName val="finhightlight"/>
      <sheetName val="finhightlight (WSC)"/>
      <sheetName val="finhightlight (STHC)"/>
      <sheetName val="summary"/>
      <sheetName val="EVA(total"/>
      <sheetName val="EVA(PPI)"/>
      <sheetName val="EVA(PPSC"/>
      <sheetName val="EVA(STHT)"/>
      <sheetName val="EVA(jutasama)"/>
      <sheetName val="EVA(PMT)(GROUP)"/>
      <sheetName val="EVA(PMT)"/>
      <sheetName val="EVA(PAMLTECH)"/>
      <sheetName val="EVA(PAMLVEST"/>
      <sheetName val="EVA(PPCP) "/>
      <sheetName val="EVA(TJFY)"/>
      <sheetName val="EVA(WSB)"/>
      <sheetName val="PPI"/>
      <sheetName val="STH(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(a)"/>
      <sheetName val="1(b)"/>
      <sheetName val="1(c)"/>
      <sheetName val="1(e)"/>
      <sheetName val="1(f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SC"/>
      <sheetName val="WSIHGroup"/>
      <sheetName val="finhightlight"/>
      <sheetName val="finhightlight (WSC)"/>
      <sheetName val="finhightlight (STHC)"/>
      <sheetName val="summary"/>
      <sheetName val="EVA(total"/>
      <sheetName val="EVA(PPI)"/>
      <sheetName val="EVA(PPSC"/>
      <sheetName val="EVA(STHT)"/>
      <sheetName val="EVA(jutasama)"/>
      <sheetName val="EVA(PMT)(GROUP)"/>
      <sheetName val="EVA(PMT)"/>
      <sheetName val="EVA(PAMLTECH)"/>
      <sheetName val="EVA(PAMLVEST"/>
      <sheetName val="EVA(PPCP) "/>
      <sheetName val="EVA(TJFY)"/>
      <sheetName val="EVA(WSB)"/>
      <sheetName val="PPI"/>
      <sheetName val="STH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dInfo"/>
      <sheetName val="D-Valuation"/>
      <sheetName val="DispFA"/>
      <sheetName val="WSCPL"/>
      <sheetName val="WSCBS"/>
      <sheetName val="NoteCBS"/>
      <sheetName val="NoteCPL"/>
      <sheetName val="Journal"/>
      <sheetName val="ROCE"/>
      <sheetName val="ROCE2002"/>
      <sheetName val="Segmental-YTD"/>
      <sheetName val="Consol(FA)"/>
      <sheetName val="EPS"/>
      <sheetName val="PL"/>
      <sheetName val="BS"/>
      <sheetName val="Seg-2002"/>
      <sheetName val="StEquity"/>
      <sheetName val="Quantify"/>
      <sheetName val="Goodwill"/>
      <sheetName val="PYA"/>
      <sheetName val="MI"/>
      <sheetName val="LT"/>
      <sheetName val="ST"/>
      <sheetName val="SumLeasehold"/>
      <sheetName val="Geo"/>
      <sheetName val="CSF"/>
      <sheetName val="OPincome"/>
      <sheetName val="FD"/>
      <sheetName val="Dtax2002"/>
      <sheetName val="Dtax"/>
      <sheetName val="Income-Seg"/>
      <sheetName val="AR"/>
      <sheetName val="2002"/>
      <sheetName val="cfs"/>
      <sheetName val="cflw"/>
      <sheetName val="lead"/>
      <sheetName val="BS-Segmental"/>
      <sheetName val="Taxreasonabletest"/>
      <sheetName val="investing income"/>
      <sheetName val="NonCF"/>
      <sheetName val="EI"/>
      <sheetName val="BankBorrow"/>
      <sheetName val="Investment"/>
    </sheetNames>
    <sheetDataSet>
      <sheetData sheetId="3">
        <row r="7">
          <cell r="S7">
            <v>383125.1219629799</v>
          </cell>
        </row>
        <row r="10">
          <cell r="S10">
            <v>-11.446</v>
          </cell>
        </row>
        <row r="11">
          <cell r="S11">
            <v>-3615.335</v>
          </cell>
        </row>
        <row r="12">
          <cell r="S12">
            <v>-308393.67699391994</v>
          </cell>
        </row>
        <row r="16">
          <cell r="S16">
            <v>4866.4812898</v>
          </cell>
        </row>
        <row r="19">
          <cell r="S19">
            <v>-21685.378814800002</v>
          </cell>
        </row>
        <row r="20">
          <cell r="S20">
            <v>-12970.290724000002</v>
          </cell>
        </row>
        <row r="21">
          <cell r="S21">
            <v>-269</v>
          </cell>
        </row>
        <row r="27">
          <cell r="S27">
            <v>-73.16564414049294</v>
          </cell>
        </row>
        <row r="29">
          <cell r="S29">
            <v>-4371.4460768</v>
          </cell>
        </row>
        <row r="30">
          <cell r="S30">
            <v>-64.56165999999997</v>
          </cell>
        </row>
        <row r="40">
          <cell r="S40">
            <v>-6382.645796</v>
          </cell>
        </row>
        <row r="41">
          <cell r="S41">
            <v>-51.440599999999996</v>
          </cell>
        </row>
        <row r="46">
          <cell r="S46">
            <v>-3982.5786976000004</v>
          </cell>
        </row>
        <row r="48">
          <cell r="S48">
            <v>-10749.610300397391</v>
          </cell>
        </row>
      </sheetData>
      <sheetData sheetId="4">
        <row r="5">
          <cell r="P5">
            <v>171772</v>
          </cell>
        </row>
        <row r="6">
          <cell r="P6">
            <v>95.99699999999939</v>
          </cell>
        </row>
        <row r="19">
          <cell r="P19">
            <v>46532.35294512204</v>
          </cell>
        </row>
        <row r="20">
          <cell r="P20">
            <v>0.44465219999983674</v>
          </cell>
        </row>
        <row r="21">
          <cell r="P21">
            <v>-536.6336</v>
          </cell>
        </row>
        <row r="25">
          <cell r="P25">
            <v>84518.5696968194</v>
          </cell>
        </row>
        <row r="29">
          <cell r="P29">
            <v>69462</v>
          </cell>
        </row>
        <row r="30">
          <cell r="P30">
            <v>59.196</v>
          </cell>
        </row>
        <row r="31">
          <cell r="P31">
            <v>1792</v>
          </cell>
        </row>
        <row r="32">
          <cell r="P32">
            <v>26594.967</v>
          </cell>
        </row>
        <row r="33">
          <cell r="P33">
            <v>6938.750000000002</v>
          </cell>
        </row>
        <row r="35">
          <cell r="P35">
            <v>227862.5227808595</v>
          </cell>
        </row>
        <row r="36">
          <cell r="P36">
            <v>58.845</v>
          </cell>
        </row>
        <row r="39">
          <cell r="P39">
            <v>31909.795114</v>
          </cell>
        </row>
        <row r="41">
          <cell r="P41">
            <v>48187.81753325199</v>
          </cell>
        </row>
        <row r="44">
          <cell r="P44">
            <v>2518.68</v>
          </cell>
        </row>
        <row r="46">
          <cell r="P46">
            <v>5599.021</v>
          </cell>
        </row>
        <row r="49">
          <cell r="P49">
            <v>112261.301846</v>
          </cell>
        </row>
        <row r="50">
          <cell r="P50">
            <v>205602.38292959996</v>
          </cell>
        </row>
        <row r="51">
          <cell r="P51">
            <v>24493.759871599996</v>
          </cell>
        </row>
        <row r="52">
          <cell r="P52">
            <v>5807.265</v>
          </cell>
        </row>
        <row r="59">
          <cell r="P59">
            <v>5317.1483688</v>
          </cell>
        </row>
        <row r="60">
          <cell r="P60">
            <v>35.260389999999994</v>
          </cell>
        </row>
        <row r="61">
          <cell r="P61">
            <v>18760.172</v>
          </cell>
        </row>
        <row r="62">
          <cell r="P62">
            <v>59268.1758754</v>
          </cell>
        </row>
        <row r="65">
          <cell r="P65">
            <v>62544.30154</v>
          </cell>
        </row>
        <row r="66">
          <cell r="P66">
            <v>77886.9340386</v>
          </cell>
        </row>
        <row r="67">
          <cell r="P67">
            <v>18096.436</v>
          </cell>
        </row>
        <row r="68">
          <cell r="P68">
            <v>0</v>
          </cell>
        </row>
        <row r="72">
          <cell r="P72">
            <v>581.0970000000002</v>
          </cell>
        </row>
        <row r="74">
          <cell r="P74">
            <v>264.311</v>
          </cell>
        </row>
        <row r="77">
          <cell r="P77">
            <v>66.583</v>
          </cell>
        </row>
        <row r="78">
          <cell r="P78">
            <v>80105.668536</v>
          </cell>
        </row>
        <row r="79">
          <cell r="P79">
            <v>9055.41829</v>
          </cell>
        </row>
        <row r="80">
          <cell r="P80">
            <v>87218.45891</v>
          </cell>
        </row>
        <row r="81">
          <cell r="P81">
            <v>4632.858301000001</v>
          </cell>
        </row>
        <row r="85">
          <cell r="P8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comeStatement"/>
      <sheetName val="balance sheet"/>
      <sheetName val="Statement of changes equity"/>
      <sheetName val="CASHFLOW"/>
    </sheetNames>
    <sheetDataSet>
      <sheetData sheetId="2">
        <row r="2">
          <cell r="A2" t="str">
            <v>Company name      : WAH SEONG CORPORATION BERHAD (Company No. 495846-A)</v>
          </cell>
        </row>
        <row r="3">
          <cell r="A3" t="str">
            <v>Stock name            : WASEONG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dInfo (2)"/>
      <sheetName val="2002"/>
      <sheetName val="AddInfo"/>
      <sheetName val="WSB"/>
      <sheetName val="JV"/>
      <sheetName val="PL"/>
      <sheetName val="BS"/>
      <sheetName val="Impact"/>
      <sheetName val="cflw"/>
      <sheetName val="Sheet1"/>
      <sheetName val="Goodwill"/>
      <sheetName val="cfs"/>
      <sheetName val="NoteCBS"/>
      <sheetName val="NoteCPL"/>
      <sheetName val="Consol(FA)"/>
      <sheetName val="Acq%"/>
      <sheetName val="Disp2003-02"/>
      <sheetName val="SSPC2002"/>
    </sheetNames>
    <sheetDataSet>
      <sheetData sheetId="6">
        <row r="126">
          <cell r="N126">
            <v>6852549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  <sheetName val="CF Worksheet"/>
      <sheetName val="Group FA"/>
      <sheetName val="NoteCPL-WSC"/>
      <sheetName val="NoteCPL-WSIH"/>
    </sheetNames>
    <sheetDataSet>
      <sheetData sheetId="1">
        <row r="10">
          <cell r="AS10">
            <v>36537.30233911943</v>
          </cell>
        </row>
        <row r="34">
          <cell r="AQ34">
            <v>8535.56166</v>
          </cell>
        </row>
        <row r="46">
          <cell r="AQ46">
            <v>3671</v>
          </cell>
        </row>
        <row r="52">
          <cell r="AQ52">
            <v>-13641</v>
          </cell>
        </row>
        <row r="53">
          <cell r="AQ53">
            <v>-2796</v>
          </cell>
        </row>
        <row r="54">
          <cell r="AQ54">
            <v>12229</v>
          </cell>
        </row>
        <row r="59">
          <cell r="AS59">
            <v>-7209</v>
          </cell>
        </row>
        <row r="60">
          <cell r="AQ60">
            <v>479</v>
          </cell>
        </row>
        <row r="61">
          <cell r="AS61">
            <v>-4371</v>
          </cell>
        </row>
        <row r="68">
          <cell r="AS68">
            <v>-12578</v>
          </cell>
        </row>
        <row r="76">
          <cell r="AQ76">
            <v>-35</v>
          </cell>
        </row>
        <row r="77">
          <cell r="AQ77">
            <v>-200</v>
          </cell>
        </row>
        <row r="78">
          <cell r="AQ78">
            <v>556</v>
          </cell>
        </row>
        <row r="79">
          <cell r="AQ79">
            <v>-1</v>
          </cell>
        </row>
        <row r="81">
          <cell r="AQ81">
            <v>0</v>
          </cell>
        </row>
        <row r="82">
          <cell r="AQ82">
            <v>0</v>
          </cell>
        </row>
        <row r="83">
          <cell r="AQ83">
            <v>-65482</v>
          </cell>
        </row>
        <row r="85">
          <cell r="AQ85">
            <v>0</v>
          </cell>
        </row>
        <row r="89">
          <cell r="AQ89">
            <v>328</v>
          </cell>
        </row>
        <row r="90">
          <cell r="AQ90">
            <v>-153</v>
          </cell>
        </row>
        <row r="92">
          <cell r="AQ92">
            <v>0</v>
          </cell>
        </row>
        <row r="93">
          <cell r="AQ93">
            <v>-47</v>
          </cell>
        </row>
        <row r="94">
          <cell r="AQ94">
            <v>0</v>
          </cell>
        </row>
        <row r="95">
          <cell r="AQ95">
            <v>56111</v>
          </cell>
        </row>
        <row r="96">
          <cell r="AQ96">
            <v>-9000</v>
          </cell>
        </row>
        <row r="104">
          <cell r="AQ104">
            <v>66036</v>
          </cell>
        </row>
        <row r="108">
          <cell r="AA108">
            <v>18760.172</v>
          </cell>
          <cell r="AB108">
            <v>59268.1758754</v>
          </cell>
          <cell r="AL108">
            <v>-9055.41829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5"/>
  <sheetViews>
    <sheetView showGridLines="0" zoomScale="75" zoomScaleNormal="75" workbookViewId="0" topLeftCell="A27">
      <selection activeCell="C49" sqref="C49"/>
    </sheetView>
  </sheetViews>
  <sheetFormatPr defaultColWidth="9.140625" defaultRowHeight="12.75"/>
  <cols>
    <col min="1" max="1" width="2.8515625" style="1" customWidth="1"/>
    <col min="2" max="2" width="37.57421875" style="1" customWidth="1"/>
    <col min="3" max="3" width="21.00390625" style="1" customWidth="1"/>
    <col min="4" max="4" width="1.421875" style="2" customWidth="1"/>
    <col min="5" max="5" width="19.140625" style="1" customWidth="1"/>
    <col min="6" max="6" width="1.421875" style="2" customWidth="1"/>
    <col min="7" max="7" width="25.00390625" style="1" customWidth="1"/>
    <col min="8" max="8" width="1.421875" style="2" customWidth="1"/>
    <col min="9" max="9" width="18.57421875" style="1" customWidth="1"/>
    <col min="10" max="16384" width="9.140625" style="1" customWidth="1"/>
  </cols>
  <sheetData>
    <row r="1" ht="12.75" customHeight="1">
      <c r="I1" s="110"/>
    </row>
    <row r="2" spans="2:9" ht="12.75">
      <c r="B2" s="3" t="s">
        <v>0</v>
      </c>
      <c r="I2" s="110"/>
    </row>
    <row r="3" spans="2:9" ht="12.75">
      <c r="B3" s="3" t="s">
        <v>1</v>
      </c>
      <c r="I3" s="110"/>
    </row>
    <row r="4" spans="2:9" ht="12.75">
      <c r="B4" s="108" t="s">
        <v>128</v>
      </c>
      <c r="C4" s="108"/>
      <c r="I4" s="110"/>
    </row>
    <row r="5" spans="2:9" ht="12.75">
      <c r="B5" s="3" t="s">
        <v>142</v>
      </c>
      <c r="I5" s="110"/>
    </row>
    <row r="6" ht="7.5" customHeight="1"/>
    <row r="7" ht="12.75">
      <c r="B7" s="4" t="s">
        <v>132</v>
      </c>
    </row>
    <row r="8" ht="12.75">
      <c r="B8" s="3"/>
    </row>
    <row r="9" ht="12.75">
      <c r="B9" s="3" t="s">
        <v>108</v>
      </c>
    </row>
    <row r="10" ht="12.75">
      <c r="B10" s="3" t="s">
        <v>2</v>
      </c>
    </row>
    <row r="11" ht="12.75">
      <c r="B11" s="3"/>
    </row>
    <row r="12" spans="3:9" s="2" customFormat="1" ht="12.75">
      <c r="C12" s="109" t="s">
        <v>3</v>
      </c>
      <c r="D12" s="109"/>
      <c r="E12" s="109"/>
      <c r="F12" s="5"/>
      <c r="G12" s="109" t="s">
        <v>4</v>
      </c>
      <c r="H12" s="109"/>
      <c r="I12" s="109"/>
    </row>
    <row r="13" spans="3:9" s="2" customFormat="1" ht="12.75">
      <c r="C13" s="5"/>
      <c r="D13" s="5"/>
      <c r="E13" s="5"/>
      <c r="F13" s="5"/>
      <c r="G13" s="5"/>
      <c r="H13" s="5"/>
      <c r="I13" s="5"/>
    </row>
    <row r="14" spans="2:9" s="2" customFormat="1" ht="12.75">
      <c r="B14" s="6"/>
      <c r="C14" s="7"/>
      <c r="D14" s="7"/>
      <c r="E14" s="7" t="s">
        <v>6</v>
      </c>
      <c r="F14" s="7"/>
      <c r="G14" s="7" t="s">
        <v>5</v>
      </c>
      <c r="H14" s="7"/>
      <c r="I14" s="7" t="s">
        <v>6</v>
      </c>
    </row>
    <row r="15" spans="2:9" s="2" customFormat="1" ht="12.75">
      <c r="B15" s="6"/>
      <c r="C15" s="7" t="s">
        <v>5</v>
      </c>
      <c r="D15" s="7"/>
      <c r="E15" s="7" t="s">
        <v>7</v>
      </c>
      <c r="F15" s="7"/>
      <c r="G15" s="7" t="s">
        <v>118</v>
      </c>
      <c r="H15" s="7"/>
      <c r="I15" s="7" t="s">
        <v>7</v>
      </c>
    </row>
    <row r="16" spans="2:9" s="2" customFormat="1" ht="12.75">
      <c r="B16" s="7" t="s">
        <v>8</v>
      </c>
      <c r="C16" s="7" t="s">
        <v>9</v>
      </c>
      <c r="D16" s="7"/>
      <c r="E16" s="7" t="s">
        <v>9</v>
      </c>
      <c r="F16" s="7"/>
      <c r="G16" s="7" t="s">
        <v>10</v>
      </c>
      <c r="H16" s="7"/>
      <c r="I16" s="7" t="s">
        <v>9</v>
      </c>
    </row>
    <row r="17" spans="2:9" s="2" customFormat="1" ht="12.75">
      <c r="B17" s="6"/>
      <c r="C17" s="8">
        <v>38168</v>
      </c>
      <c r="D17" s="8"/>
      <c r="E17" s="8">
        <v>37802</v>
      </c>
      <c r="F17" s="8"/>
      <c r="G17" s="8">
        <f>C17</f>
        <v>38168</v>
      </c>
      <c r="H17" s="8"/>
      <c r="I17" s="8">
        <v>37802</v>
      </c>
    </row>
    <row r="18" spans="2:9" s="2" customFormat="1" ht="13.5" customHeight="1">
      <c r="B18" s="6"/>
      <c r="C18" s="7" t="s">
        <v>11</v>
      </c>
      <c r="D18" s="7"/>
      <c r="E18" s="7" t="s">
        <v>11</v>
      </c>
      <c r="F18" s="7"/>
      <c r="G18" s="7" t="s">
        <v>12</v>
      </c>
      <c r="H18" s="7"/>
      <c r="I18" s="7" t="s">
        <v>12</v>
      </c>
    </row>
    <row r="19" spans="2:9" s="2" customFormat="1" ht="12.75">
      <c r="B19" s="9" t="s">
        <v>13</v>
      </c>
      <c r="C19" s="10">
        <f>G19-188322</f>
        <v>194803.1219629799</v>
      </c>
      <c r="D19" s="10"/>
      <c r="E19" s="10">
        <f>I19-190835</f>
        <v>172285</v>
      </c>
      <c r="F19" s="10"/>
      <c r="G19" s="10">
        <f>'[4]WSCPL'!$S$7</f>
        <v>383125.1219629799</v>
      </c>
      <c r="H19" s="10"/>
      <c r="I19" s="10">
        <f>363120</f>
        <v>363120</v>
      </c>
    </row>
    <row r="20" spans="2:9" s="2" customFormat="1" ht="12.75">
      <c r="B20" s="9"/>
      <c r="C20" s="10"/>
      <c r="D20" s="10"/>
      <c r="E20" s="10"/>
      <c r="F20" s="10"/>
      <c r="G20" s="10"/>
      <c r="H20" s="10"/>
      <c r="I20" s="10"/>
    </row>
    <row r="21" spans="2:9" s="2" customFormat="1" ht="12.75">
      <c r="B21" s="9" t="s">
        <v>14</v>
      </c>
      <c r="C21" s="10">
        <f>G21-(-166413)</f>
        <v>-180605.2931768605</v>
      </c>
      <c r="D21" s="10"/>
      <c r="E21" s="10">
        <f>I21-(-169600)</f>
        <v>-161354</v>
      </c>
      <c r="F21" s="10"/>
      <c r="G21" s="10">
        <f>SUM('[4]WSCPL'!$S$10:$S$12,'[4]WSCPL'!$S$19:$S$21,'[4]WSCPL'!$S$27)</f>
        <v>-347018.2931768605</v>
      </c>
      <c r="H21" s="10"/>
      <c r="I21" s="10">
        <f>-330954</f>
        <v>-330954</v>
      </c>
    </row>
    <row r="22" spans="2:9" s="2" customFormat="1" ht="12.75">
      <c r="B22" s="9"/>
      <c r="C22" s="10"/>
      <c r="D22" s="10"/>
      <c r="E22" s="10"/>
      <c r="F22" s="10"/>
      <c r="G22" s="10"/>
      <c r="H22" s="10"/>
      <c r="I22" s="10"/>
    </row>
    <row r="23" spans="2:9" s="2" customFormat="1" ht="12.75">
      <c r="B23" s="9" t="s">
        <v>15</v>
      </c>
      <c r="C23" s="11">
        <f>G23-1578</f>
        <v>3288.4812898</v>
      </c>
      <c r="D23" s="10"/>
      <c r="E23" s="11">
        <f>I23-800</f>
        <v>2055</v>
      </c>
      <c r="F23" s="10"/>
      <c r="G23" s="10">
        <f>'[4]WSCPL'!$S$16</f>
        <v>4866.4812898</v>
      </c>
      <c r="H23" s="10"/>
      <c r="I23" s="11">
        <f>2855</f>
        <v>2855</v>
      </c>
    </row>
    <row r="24" spans="2:9" s="2" customFormat="1" ht="12.75">
      <c r="B24" s="9"/>
      <c r="C24" s="12"/>
      <c r="D24" s="10"/>
      <c r="E24" s="12"/>
      <c r="F24" s="10"/>
      <c r="G24" s="12"/>
      <c r="H24" s="10"/>
      <c r="I24" s="12"/>
    </row>
    <row r="25" spans="2:9" s="2" customFormat="1" ht="12.75">
      <c r="B25" s="9" t="s">
        <v>16</v>
      </c>
      <c r="C25" s="10">
        <f>SUM(C19:C24)</f>
        <v>17486.310075919413</v>
      </c>
      <c r="D25" s="10"/>
      <c r="E25" s="10">
        <f>SUM(E19:E24)</f>
        <v>12986</v>
      </c>
      <c r="F25" s="10"/>
      <c r="G25" s="10">
        <f>SUM(G19:G24)</f>
        <v>40973.31007591941</v>
      </c>
      <c r="H25" s="10"/>
      <c r="I25" s="10">
        <f>SUM(I19:I24)</f>
        <v>35021</v>
      </c>
    </row>
    <row r="26" spans="2:9" s="2" customFormat="1" ht="12.75">
      <c r="B26" s="9"/>
      <c r="C26" s="10"/>
      <c r="D26" s="10"/>
      <c r="E26" s="10"/>
      <c r="F26" s="10"/>
      <c r="G26" s="10"/>
      <c r="H26" s="10"/>
      <c r="I26" s="10"/>
    </row>
    <row r="27" spans="2:9" s="2" customFormat="1" ht="12.75">
      <c r="B27" s="9" t="s">
        <v>17</v>
      </c>
      <c r="C27" s="10">
        <f>G27-(-1989)</f>
        <v>-2382.4460768</v>
      </c>
      <c r="D27" s="10"/>
      <c r="E27" s="10">
        <f>I27-(-1822)</f>
        <v>-2086</v>
      </c>
      <c r="F27" s="10"/>
      <c r="G27" s="10">
        <f>'[4]WSCPL'!$S$29</f>
        <v>-4371.4460768</v>
      </c>
      <c r="H27" s="10"/>
      <c r="I27" s="10">
        <f>-3908</f>
        <v>-3908</v>
      </c>
    </row>
    <row r="28" spans="2:9" s="2" customFormat="1" ht="12.75">
      <c r="B28" s="9"/>
      <c r="C28" s="10"/>
      <c r="D28" s="10"/>
      <c r="E28" s="10"/>
      <c r="F28" s="10"/>
      <c r="G28" s="10"/>
      <c r="H28" s="10"/>
      <c r="I28" s="10"/>
    </row>
    <row r="29" spans="2:9" s="2" customFormat="1" ht="12.75">
      <c r="B29" s="9" t="s">
        <v>18</v>
      </c>
      <c r="C29" s="10">
        <f>G29-(-119)</f>
        <v>54.438340000000025</v>
      </c>
      <c r="D29" s="10"/>
      <c r="E29" s="10">
        <f>I29-(191)</f>
        <v>-424</v>
      </c>
      <c r="F29" s="10"/>
      <c r="G29" s="10">
        <f>'[4]WSCPL'!$S$30</f>
        <v>-64.56165999999997</v>
      </c>
      <c r="H29" s="10"/>
      <c r="I29" s="10">
        <f>-233</f>
        <v>-233</v>
      </c>
    </row>
    <row r="30" spans="2:9" s="2" customFormat="1" ht="12.75" hidden="1">
      <c r="B30" s="9"/>
      <c r="C30" s="12"/>
      <c r="D30" s="10"/>
      <c r="E30" s="12"/>
      <c r="F30" s="10"/>
      <c r="G30" s="12"/>
      <c r="H30" s="10"/>
      <c r="I30" s="12"/>
    </row>
    <row r="31" spans="2:9" s="2" customFormat="1" ht="25.5" hidden="1">
      <c r="B31" s="9" t="s">
        <v>19</v>
      </c>
      <c r="C31" s="10">
        <f>SUM(C25:C30)</f>
        <v>15158.302339119415</v>
      </c>
      <c r="D31" s="10"/>
      <c r="E31" s="10">
        <f>SUM(E25:E30)</f>
        <v>10476</v>
      </c>
      <c r="F31" s="10"/>
      <c r="G31" s="10">
        <f>SUM(G25:G30)</f>
        <v>36537.302339119415</v>
      </c>
      <c r="H31" s="10"/>
      <c r="I31" s="10">
        <f>SUM(I25:I30)</f>
        <v>30880</v>
      </c>
    </row>
    <row r="32" spans="2:9" s="2" customFormat="1" ht="12.75" hidden="1">
      <c r="B32" s="9"/>
      <c r="C32" s="10"/>
      <c r="D32" s="10"/>
      <c r="E32" s="10"/>
      <c r="F32" s="10"/>
      <c r="G32" s="10"/>
      <c r="H32" s="10"/>
      <c r="I32" s="10"/>
    </row>
    <row r="33" spans="2:9" s="2" customFormat="1" ht="12.75" hidden="1">
      <c r="B33" s="9" t="s">
        <v>20</v>
      </c>
      <c r="C33" s="10"/>
      <c r="D33" s="10"/>
      <c r="E33" s="10"/>
      <c r="F33" s="10"/>
      <c r="G33" s="10"/>
      <c r="H33" s="10"/>
      <c r="I33" s="10"/>
    </row>
    <row r="34" spans="2:9" s="2" customFormat="1" ht="12.75" hidden="1">
      <c r="B34" s="9" t="s">
        <v>21</v>
      </c>
      <c r="C34" s="13">
        <v>0</v>
      </c>
      <c r="D34" s="10"/>
      <c r="E34" s="13">
        <v>0</v>
      </c>
      <c r="F34" s="10"/>
      <c r="G34" s="13">
        <v>0</v>
      </c>
      <c r="H34" s="10"/>
      <c r="I34" s="13">
        <v>0</v>
      </c>
    </row>
    <row r="35" spans="2:9" s="2" customFormat="1" ht="12.75" hidden="1">
      <c r="B35" s="9"/>
      <c r="C35" s="14"/>
      <c r="D35" s="10"/>
      <c r="E35" s="14"/>
      <c r="F35" s="10"/>
      <c r="G35" s="14"/>
      <c r="H35" s="10"/>
      <c r="I35" s="14"/>
    </row>
    <row r="36" spans="2:9" s="2" customFormat="1" ht="12.75" hidden="1">
      <c r="B36" s="9" t="s">
        <v>22</v>
      </c>
      <c r="C36" s="15">
        <v>0</v>
      </c>
      <c r="D36" s="10"/>
      <c r="E36" s="15">
        <v>0</v>
      </c>
      <c r="F36" s="10"/>
      <c r="G36" s="15">
        <v>0</v>
      </c>
      <c r="H36" s="10"/>
      <c r="I36" s="15">
        <v>0</v>
      </c>
    </row>
    <row r="37" spans="2:9" s="2" customFormat="1" ht="12.75" hidden="1">
      <c r="B37" s="9"/>
      <c r="C37" s="10">
        <f>+C34+C36</f>
        <v>0</v>
      </c>
      <c r="D37" s="10"/>
      <c r="E37" s="10">
        <f>+E34+E36</f>
        <v>0</v>
      </c>
      <c r="F37" s="10"/>
      <c r="G37" s="10">
        <f>+G34+G36</f>
        <v>0</v>
      </c>
      <c r="H37" s="10"/>
      <c r="I37" s="10">
        <f>+I34+I36</f>
        <v>0</v>
      </c>
    </row>
    <row r="38" spans="2:8" s="2" customFormat="1" ht="12.75">
      <c r="B38" s="9"/>
      <c r="C38" s="10"/>
      <c r="D38" s="10"/>
      <c r="E38" s="10"/>
      <c r="F38" s="10"/>
      <c r="G38" s="10"/>
      <c r="H38" s="10"/>
    </row>
    <row r="39" spans="2:9" s="2" customFormat="1" ht="12.75">
      <c r="B39" s="9"/>
      <c r="C39" s="12"/>
      <c r="D39" s="10"/>
      <c r="E39" s="16"/>
      <c r="F39" s="10"/>
      <c r="G39" s="12"/>
      <c r="H39" s="10"/>
      <c r="I39" s="12"/>
    </row>
    <row r="40" spans="2:9" s="2" customFormat="1" ht="12.75">
      <c r="B40" s="9" t="s">
        <v>104</v>
      </c>
      <c r="C40" s="10">
        <f>+C25+C27+C29+C37</f>
        <v>15158.302339119415</v>
      </c>
      <c r="D40" s="10"/>
      <c r="E40" s="10">
        <f>+E25+E27+E29+E37</f>
        <v>10476</v>
      </c>
      <c r="F40" s="10"/>
      <c r="G40" s="10">
        <f>+G25+G27+G29+G37</f>
        <v>36537.302339119415</v>
      </c>
      <c r="H40" s="10"/>
      <c r="I40" s="10">
        <f>+I25+I27+I29+I37</f>
        <v>30880</v>
      </c>
    </row>
    <row r="41" spans="2:9" s="2" customFormat="1" ht="12.75">
      <c r="B41" s="9"/>
      <c r="C41" s="10"/>
      <c r="D41" s="10"/>
      <c r="E41" s="10"/>
      <c r="F41" s="10"/>
      <c r="G41" s="10"/>
      <c r="H41" s="10"/>
      <c r="I41" s="10"/>
    </row>
    <row r="42" spans="2:9" s="2" customFormat="1" ht="12.75">
      <c r="B42" s="9" t="s">
        <v>23</v>
      </c>
      <c r="C42" s="12">
        <f>G42-(-2610)</f>
        <v>-3824.0863959999997</v>
      </c>
      <c r="D42" s="10"/>
      <c r="E42" s="12">
        <f>I42-(-5442)</f>
        <v>-2152</v>
      </c>
      <c r="F42" s="10"/>
      <c r="G42" s="12">
        <f>SUM('[4]WSCPL'!$S$40:$S$41)</f>
        <v>-6434.086396</v>
      </c>
      <c r="H42" s="10"/>
      <c r="I42" s="12">
        <f>-7594</f>
        <v>-7594</v>
      </c>
    </row>
    <row r="43" spans="2:9" s="2" customFormat="1" ht="32.25" customHeight="1">
      <c r="B43" s="9" t="s">
        <v>24</v>
      </c>
      <c r="C43" s="10">
        <f>C40+C42</f>
        <v>11334.215943119416</v>
      </c>
      <c r="D43" s="10"/>
      <c r="E43" s="10">
        <f>+E40+E42</f>
        <v>8324</v>
      </c>
      <c r="F43" s="10"/>
      <c r="G43" s="10">
        <f>G40+G42</f>
        <v>30103.215943119416</v>
      </c>
      <c r="H43" s="10"/>
      <c r="I43" s="10">
        <f>+I40+I42</f>
        <v>23286</v>
      </c>
    </row>
    <row r="44" spans="2:9" s="2" customFormat="1" ht="12.75">
      <c r="B44" s="9"/>
      <c r="C44" s="10"/>
      <c r="D44" s="10"/>
      <c r="E44" s="10"/>
      <c r="F44" s="10"/>
      <c r="G44" s="10"/>
      <c r="H44" s="10"/>
      <c r="I44" s="10"/>
    </row>
    <row r="45" spans="2:9" s="2" customFormat="1" ht="12.75">
      <c r="B45" s="17" t="s">
        <v>25</v>
      </c>
      <c r="C45" s="10">
        <f>G45-0</f>
        <v>-3982.5786976000004</v>
      </c>
      <c r="D45" s="10"/>
      <c r="E45" s="10">
        <f>I45-(-50)</f>
        <v>0</v>
      </c>
      <c r="F45" s="10"/>
      <c r="G45" s="10">
        <f>'[4]WSCPL'!$S$46</f>
        <v>-3982.5786976000004</v>
      </c>
      <c r="H45" s="10"/>
      <c r="I45" s="10">
        <v>-50</v>
      </c>
    </row>
    <row r="46" spans="2:9" s="2" customFormat="1" ht="12.75">
      <c r="B46" s="17"/>
      <c r="C46" s="10"/>
      <c r="D46" s="10"/>
      <c r="E46" s="10"/>
      <c r="F46" s="10"/>
      <c r="G46" s="10"/>
      <c r="H46" s="10"/>
      <c r="I46" s="10"/>
    </row>
    <row r="47" spans="2:9" s="2" customFormat="1" ht="12.75">
      <c r="B47" s="17" t="s">
        <v>26</v>
      </c>
      <c r="C47" s="10">
        <f>G47-(-11528)</f>
        <v>778.3896996026087</v>
      </c>
      <c r="D47" s="10"/>
      <c r="E47" s="10">
        <f>I47-(-8888)</f>
        <v>-4692</v>
      </c>
      <c r="F47" s="10"/>
      <c r="G47" s="10">
        <f>'[4]WSCPL'!$S$48</f>
        <v>-10749.610300397391</v>
      </c>
      <c r="H47" s="10"/>
      <c r="I47" s="10">
        <f>-13580</f>
        <v>-13580</v>
      </c>
    </row>
    <row r="48" spans="2:9" s="2" customFormat="1" ht="12.75">
      <c r="B48" s="17"/>
      <c r="C48" s="12"/>
      <c r="D48" s="10"/>
      <c r="E48" s="12"/>
      <c r="F48" s="10"/>
      <c r="G48" s="12"/>
      <c r="H48" s="10"/>
      <c r="I48" s="12"/>
    </row>
    <row r="49" spans="2:9" s="2" customFormat="1" ht="13.5" thickBot="1">
      <c r="B49" s="17" t="s">
        <v>27</v>
      </c>
      <c r="C49" s="18">
        <f>+C43+C45+C47-1</f>
        <v>8129.026945122025</v>
      </c>
      <c r="D49" s="10"/>
      <c r="E49" s="18">
        <f>+E43+E45+E47</f>
        <v>3632</v>
      </c>
      <c r="F49" s="10"/>
      <c r="G49" s="18">
        <f>+G43+G45+G47-1</f>
        <v>15370.026945122023</v>
      </c>
      <c r="H49" s="10"/>
      <c r="I49" s="18">
        <f>+I43+I45+I47</f>
        <v>9656</v>
      </c>
    </row>
    <row r="50" spans="2:9" s="2" customFormat="1" ht="13.5" thickTop="1">
      <c r="B50" s="17"/>
      <c r="C50" s="10"/>
      <c r="D50" s="10"/>
      <c r="E50" s="10"/>
      <c r="F50" s="10"/>
      <c r="G50" s="10"/>
      <c r="H50" s="10"/>
      <c r="I50" s="10"/>
    </row>
    <row r="51" spans="2:9" s="2" customFormat="1" ht="12.75">
      <c r="B51" s="17"/>
      <c r="C51" s="10"/>
      <c r="D51" s="10"/>
      <c r="E51" s="10"/>
      <c r="F51" s="10"/>
      <c r="G51" s="10"/>
      <c r="H51" s="10"/>
      <c r="I51" s="10"/>
    </row>
    <row r="52" spans="2:9" s="2" customFormat="1" ht="12.75">
      <c r="B52" s="17" t="s">
        <v>147</v>
      </c>
      <c r="C52" s="19">
        <f>C49/342566*100</f>
        <v>2.372981248904452</v>
      </c>
      <c r="D52" s="19"/>
      <c r="E52" s="19">
        <f>1.1</f>
        <v>1.1</v>
      </c>
      <c r="F52" s="19"/>
      <c r="G52" s="19">
        <f>G49/342566*100</f>
        <v>4.486734511049556</v>
      </c>
      <c r="H52" s="20"/>
      <c r="I52" s="19">
        <f>3</f>
        <v>3</v>
      </c>
    </row>
    <row r="53" spans="2:9" s="2" customFormat="1" ht="12.75">
      <c r="B53" s="21" t="s">
        <v>148</v>
      </c>
      <c r="C53" s="19">
        <f>((8103+748)/482870)*100</f>
        <v>1.8329985296249507</v>
      </c>
      <c r="D53" s="19"/>
      <c r="E53" s="19">
        <f>0.8</f>
        <v>0.8</v>
      </c>
      <c r="F53" s="19"/>
      <c r="G53" s="19">
        <f>(16119/482870)*100</f>
        <v>3.338165551804834</v>
      </c>
      <c r="H53" s="20"/>
      <c r="I53" s="19">
        <f>2.2</f>
        <v>2.2</v>
      </c>
    </row>
    <row r="54" spans="2:9" s="2" customFormat="1" ht="12.75">
      <c r="B54" s="21"/>
      <c r="C54" s="11"/>
      <c r="D54" s="11"/>
      <c r="E54" s="11"/>
      <c r="F54" s="11"/>
      <c r="G54" s="11"/>
      <c r="H54" s="11"/>
      <c r="I54" s="11"/>
    </row>
    <row r="55" spans="2:9" s="2" customFormat="1" ht="12.75">
      <c r="B55" s="111" t="s">
        <v>122</v>
      </c>
      <c r="C55" s="111"/>
      <c r="D55" s="111"/>
      <c r="E55" s="111"/>
      <c r="F55" s="111"/>
      <c r="G55" s="111"/>
      <c r="H55" s="111"/>
      <c r="I55" s="111"/>
    </row>
    <row r="56" spans="2:9" s="2" customFormat="1" ht="12.75">
      <c r="B56" s="22"/>
      <c r="C56" s="22"/>
      <c r="D56" s="22"/>
      <c r="E56" s="22"/>
      <c r="F56" s="22"/>
      <c r="G56" s="22"/>
      <c r="H56" s="22"/>
      <c r="I56" s="22"/>
    </row>
    <row r="57" spans="2:9" s="23" customFormat="1" ht="12.75" customHeight="1">
      <c r="B57" s="112"/>
      <c r="C57" s="112"/>
      <c r="D57" s="112"/>
      <c r="E57" s="112"/>
      <c r="F57" s="112"/>
      <c r="G57" s="112"/>
      <c r="H57" s="112"/>
      <c r="I57" s="112"/>
    </row>
    <row r="58" spans="2:9" s="2" customFormat="1" ht="12.75">
      <c r="B58" s="24"/>
      <c r="C58" s="24"/>
      <c r="D58" s="24"/>
      <c r="E58" s="24"/>
      <c r="F58" s="24"/>
      <c r="G58" s="24"/>
      <c r="H58" s="24"/>
      <c r="I58" s="24"/>
    </row>
    <row r="59" spans="2:9" s="2" customFormat="1" ht="12.75">
      <c r="B59" s="107"/>
      <c r="C59" s="107"/>
      <c r="D59" s="107"/>
      <c r="E59" s="107"/>
      <c r="F59" s="107"/>
      <c r="G59" s="107"/>
      <c r="H59" s="107"/>
      <c r="I59" s="107"/>
    </row>
    <row r="60" spans="2:9" s="2" customFormat="1" ht="12.75">
      <c r="B60" s="107"/>
      <c r="C60" s="107"/>
      <c r="D60" s="107"/>
      <c r="E60" s="107"/>
      <c r="F60" s="107"/>
      <c r="G60" s="107"/>
      <c r="H60" s="107"/>
      <c r="I60" s="107"/>
    </row>
    <row r="61" spans="2:9" s="2" customFormat="1" ht="12.75">
      <c r="B61" s="107"/>
      <c r="C61" s="107"/>
      <c r="D61" s="107"/>
      <c r="E61" s="107"/>
      <c r="F61" s="107"/>
      <c r="G61" s="107"/>
      <c r="H61" s="107"/>
      <c r="I61" s="107"/>
    </row>
    <row r="62" spans="2:9" s="2" customFormat="1" ht="12.75">
      <c r="B62" s="107"/>
      <c r="C62" s="107"/>
      <c r="D62" s="107"/>
      <c r="E62" s="107"/>
      <c r="F62" s="107"/>
      <c r="G62" s="107"/>
      <c r="H62" s="107"/>
      <c r="I62" s="107"/>
    </row>
    <row r="63" spans="2:9" s="2" customFormat="1" ht="12.75">
      <c r="B63" s="107"/>
      <c r="C63" s="107"/>
      <c r="D63" s="107"/>
      <c r="E63" s="107"/>
      <c r="F63" s="107"/>
      <c r="G63" s="107"/>
      <c r="H63" s="107"/>
      <c r="I63" s="107"/>
    </row>
    <row r="64" spans="2:9" s="2" customFormat="1" ht="12.75">
      <c r="B64" s="107"/>
      <c r="C64" s="107"/>
      <c r="D64" s="107"/>
      <c r="E64" s="107"/>
      <c r="F64" s="107"/>
      <c r="G64" s="107"/>
      <c r="H64" s="107"/>
      <c r="I64" s="107"/>
    </row>
    <row r="65" spans="2:9" s="2" customFormat="1" ht="12.75">
      <c r="B65" s="107"/>
      <c r="C65" s="107"/>
      <c r="D65" s="107"/>
      <c r="E65" s="107"/>
      <c r="F65" s="107"/>
      <c r="G65" s="107"/>
      <c r="H65" s="107"/>
      <c r="I65" s="107"/>
    </row>
  </sheetData>
  <sheetProtection password="E001" sheet="1" objects="1" scenarios="1"/>
  <mergeCells count="7">
    <mergeCell ref="B59:I65"/>
    <mergeCell ref="B4:C4"/>
    <mergeCell ref="C12:E12"/>
    <mergeCell ref="I1:I5"/>
    <mergeCell ref="B55:I55"/>
    <mergeCell ref="G12:I12"/>
    <mergeCell ref="B57:I57"/>
  </mergeCells>
  <printOptions/>
  <pageMargins left="0.748031496062992" right="0.44" top="0.34" bottom="0.23" header="0.511811023622047" footer="0.4"/>
  <pageSetup cellComments="asDisplayed" fitToHeight="1" fitToWidth="1" horizontalDpi="600" verticalDpi="600" orientation="portrait" paperSize="9" scale="73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showGridLines="0" workbookViewId="0" topLeftCell="A54">
      <selection activeCell="C73" sqref="C73"/>
    </sheetView>
  </sheetViews>
  <sheetFormatPr defaultColWidth="9.140625" defaultRowHeight="12.75" outlineLevelRow="1"/>
  <cols>
    <col min="1" max="1" width="2.140625" style="27" customWidth="1"/>
    <col min="2" max="2" width="37.7109375" style="27" customWidth="1"/>
    <col min="3" max="3" width="17.7109375" style="27" customWidth="1"/>
    <col min="4" max="4" width="3.7109375" style="27" customWidth="1"/>
    <col min="5" max="5" width="18.7109375" style="27" customWidth="1"/>
    <col min="6" max="16384" width="9.140625" style="27" customWidth="1"/>
  </cols>
  <sheetData>
    <row r="2" spans="2:4" s="1" customFormat="1" ht="12.75">
      <c r="B2" s="25" t="str">
        <f>IncomeStatement!B2</f>
        <v>Company name      : WAH SEONG CORPORATION BERHAD (Company No. 495846-A)</v>
      </c>
      <c r="C2" s="25"/>
      <c r="D2" s="25"/>
    </row>
    <row r="3" spans="2:4" s="1" customFormat="1" ht="12.75">
      <c r="B3" s="25" t="str">
        <f>IncomeStatement!B3</f>
        <v>Stock name            : WASEONG</v>
      </c>
      <c r="C3" s="25"/>
      <c r="D3" s="25"/>
    </row>
    <row r="4" s="1" customFormat="1" ht="12.75">
      <c r="B4" s="26" t="str">
        <f>IncomeStatement!B4</f>
        <v>Financial Period Ended: 30 June 2004</v>
      </c>
    </row>
    <row r="5" s="1" customFormat="1" ht="12.75">
      <c r="B5" s="25" t="str">
        <f>IncomeStatement!B5</f>
        <v>Quarter                   : 2</v>
      </c>
    </row>
    <row r="6" s="1" customFormat="1" ht="12.75">
      <c r="B6" s="25"/>
    </row>
    <row r="7" spans="2:6" s="1" customFormat="1" ht="12.75">
      <c r="B7" s="113" t="str">
        <f>B4</f>
        <v>Financial Period Ended: 30 June 2004</v>
      </c>
      <c r="C7" s="113"/>
      <c r="D7" s="113"/>
      <c r="E7" s="113"/>
      <c r="F7" s="113"/>
    </row>
    <row r="8" s="1" customFormat="1" ht="12.75">
      <c r="B8" s="25" t="s">
        <v>28</v>
      </c>
    </row>
    <row r="9" ht="6.75" customHeight="1"/>
    <row r="10" s="29" customFormat="1" ht="12.75">
      <c r="B10" s="28" t="s">
        <v>29</v>
      </c>
    </row>
    <row r="11" ht="8.25" customHeight="1"/>
    <row r="12" spans="2:5" ht="12.75">
      <c r="B12" s="30"/>
      <c r="C12" s="7" t="s">
        <v>30</v>
      </c>
      <c r="D12" s="7"/>
      <c r="E12" s="7" t="s">
        <v>31</v>
      </c>
    </row>
    <row r="13" spans="2:5" ht="12.75">
      <c r="B13" s="7" t="s">
        <v>8</v>
      </c>
      <c r="C13" s="7" t="s">
        <v>32</v>
      </c>
      <c r="D13" s="7"/>
      <c r="E13" s="7" t="s">
        <v>33</v>
      </c>
    </row>
    <row r="14" spans="2:5" ht="12.75">
      <c r="B14" s="7"/>
      <c r="C14" s="7"/>
      <c r="D14" s="7"/>
      <c r="E14" s="7" t="s">
        <v>34</v>
      </c>
    </row>
    <row r="15" spans="2:5" ht="12.75">
      <c r="B15" s="30"/>
      <c r="C15" s="8">
        <f>+IncomeStatement!C17</f>
        <v>38168</v>
      </c>
      <c r="D15" s="7"/>
      <c r="E15" s="8">
        <v>37986</v>
      </c>
    </row>
    <row r="16" spans="2:5" ht="12.75">
      <c r="B16" s="30"/>
      <c r="C16" s="31" t="s">
        <v>12</v>
      </c>
      <c r="D16" s="31"/>
      <c r="E16" s="31" t="s">
        <v>12</v>
      </c>
    </row>
    <row r="17" spans="2:5" ht="12.75">
      <c r="B17" s="2" t="s">
        <v>35</v>
      </c>
      <c r="C17" s="10">
        <f>'[4]WSCBS'!$P$35</f>
        <v>227862.5227808595</v>
      </c>
      <c r="D17" s="32"/>
      <c r="E17" s="10">
        <v>222648</v>
      </c>
    </row>
    <row r="18" spans="2:5" ht="12.75">
      <c r="B18" s="30"/>
      <c r="C18" s="10"/>
      <c r="D18" s="33"/>
      <c r="E18" s="10"/>
    </row>
    <row r="19" spans="2:5" ht="12.75">
      <c r="B19" s="2" t="s">
        <v>36</v>
      </c>
      <c r="C19" s="10">
        <f>'[4]WSCBS'!$P$39</f>
        <v>31909.795114</v>
      </c>
      <c r="D19" s="33"/>
      <c r="E19" s="10">
        <v>31790</v>
      </c>
    </row>
    <row r="20" spans="2:5" ht="12.75">
      <c r="B20" s="30"/>
      <c r="C20" s="10"/>
      <c r="D20" s="33"/>
      <c r="E20" s="10"/>
    </row>
    <row r="21" spans="2:5" ht="12.75">
      <c r="B21" s="2" t="s">
        <v>37</v>
      </c>
      <c r="C21" s="10">
        <f>'[4]WSCBS'!$P$41</f>
        <v>48187.81753325199</v>
      </c>
      <c r="D21" s="33"/>
      <c r="E21" s="10">
        <v>63387</v>
      </c>
    </row>
    <row r="22" spans="2:5" ht="12.75">
      <c r="B22" s="2"/>
      <c r="C22" s="10"/>
      <c r="D22" s="33"/>
      <c r="E22" s="10"/>
    </row>
    <row r="23" spans="2:5" ht="12.75">
      <c r="B23" s="2" t="s">
        <v>117</v>
      </c>
      <c r="C23" s="10">
        <f>'[4]WSCBS'!$P$36+2</f>
        <v>60.845</v>
      </c>
      <c r="D23" s="33"/>
      <c r="E23" s="10">
        <v>61</v>
      </c>
    </row>
    <row r="24" spans="2:5" ht="12.75">
      <c r="B24" s="30"/>
      <c r="C24" s="10"/>
      <c r="D24" s="33"/>
      <c r="E24" s="10"/>
    </row>
    <row r="25" spans="2:5" ht="12.75">
      <c r="B25" s="2" t="s">
        <v>38</v>
      </c>
      <c r="C25" s="10">
        <f>'[4]WSCBS'!$P$44</f>
        <v>2518.68</v>
      </c>
      <c r="D25" s="33"/>
      <c r="E25" s="10">
        <v>2931</v>
      </c>
    </row>
    <row r="26" spans="2:5" ht="12.75" hidden="1">
      <c r="B26" s="2"/>
      <c r="C26" s="10"/>
      <c r="D26" s="33"/>
      <c r="E26" s="10"/>
    </row>
    <row r="27" spans="2:5" ht="12.75" hidden="1">
      <c r="B27" s="2" t="s">
        <v>133</v>
      </c>
      <c r="C27" s="10">
        <f>'[4]WSCBS'!$P$85</f>
        <v>0</v>
      </c>
      <c r="D27" s="33"/>
      <c r="E27" s="10">
        <f>0</f>
        <v>0</v>
      </c>
    </row>
    <row r="28" spans="2:5" ht="12.75">
      <c r="B28" s="2"/>
      <c r="C28" s="10"/>
      <c r="D28" s="33"/>
      <c r="E28" s="10"/>
    </row>
    <row r="29" spans="2:5" ht="12.75">
      <c r="B29" s="2" t="s">
        <v>110</v>
      </c>
      <c r="C29" s="10">
        <f>'[4]WSCBS'!$P$46+2</f>
        <v>5601.021</v>
      </c>
      <c r="D29" s="33"/>
      <c r="E29" s="10">
        <v>5601</v>
      </c>
    </row>
    <row r="30" spans="2:5" ht="12.75">
      <c r="B30" s="2"/>
      <c r="C30" s="10"/>
      <c r="D30" s="33"/>
      <c r="E30" s="10"/>
    </row>
    <row r="31" spans="2:5" ht="12.75">
      <c r="B31" s="2" t="s">
        <v>39</v>
      </c>
      <c r="C31" s="10"/>
      <c r="D31" s="33"/>
      <c r="E31" s="10"/>
    </row>
    <row r="32" spans="2:5" ht="12.75">
      <c r="B32" s="2" t="s">
        <v>40</v>
      </c>
      <c r="C32" s="13">
        <f>'[4]WSCBS'!$P$49</f>
        <v>112261.301846</v>
      </c>
      <c r="D32" s="32"/>
      <c r="E32" s="34">
        <v>98620</v>
      </c>
    </row>
    <row r="33" spans="2:5" ht="12.75">
      <c r="B33" s="35" t="s">
        <v>41</v>
      </c>
      <c r="C33" s="14">
        <f>'[4]WSCBS'!$P$50-C34</f>
        <v>198749.83392959996</v>
      </c>
      <c r="D33" s="32"/>
      <c r="E33" s="36">
        <v>172661</v>
      </c>
    </row>
    <row r="34" spans="2:5" ht="12.75">
      <c r="B34" s="35" t="s">
        <v>150</v>
      </c>
      <c r="C34" s="14">
        <f>'[6]BS'!$N$126/1000</f>
        <v>6852.549</v>
      </c>
      <c r="D34" s="32"/>
      <c r="E34" s="36">
        <v>6937</v>
      </c>
    </row>
    <row r="35" spans="2:5" ht="12.75">
      <c r="B35" s="35" t="s">
        <v>151</v>
      </c>
      <c r="C35" s="14">
        <f>SUM('[4]WSCBS'!$P$51:$P$52,'[4]WSCBS'!$P$60)-3</f>
        <v>30333.285261599995</v>
      </c>
      <c r="D35" s="32"/>
      <c r="E35" s="36">
        <f>34+5072+26351</f>
        <v>31457</v>
      </c>
    </row>
    <row r="36" spans="2:5" ht="12.75">
      <c r="B36" s="35" t="s">
        <v>152</v>
      </c>
      <c r="C36" s="14">
        <f>'[4]WSCBS'!$P$59</f>
        <v>5317.1483688</v>
      </c>
      <c r="D36" s="32"/>
      <c r="E36" s="36">
        <v>26933</v>
      </c>
    </row>
    <row r="37" spans="2:5" ht="12.75">
      <c r="B37" s="35" t="s">
        <v>42</v>
      </c>
      <c r="C37" s="14">
        <f>'[4]WSCBS'!$P$61</f>
        <v>18760.172</v>
      </c>
      <c r="D37" s="32"/>
      <c r="E37" s="36">
        <v>36577</v>
      </c>
    </row>
    <row r="38" spans="2:5" ht="12.75">
      <c r="B38" s="35" t="s">
        <v>43</v>
      </c>
      <c r="C38" s="15">
        <f>'[4]WSCBS'!$P$62</f>
        <v>59268.1758754</v>
      </c>
      <c r="D38" s="32"/>
      <c r="E38" s="37">
        <v>33475</v>
      </c>
    </row>
    <row r="39" spans="2:5" ht="12.75">
      <c r="B39" s="30"/>
      <c r="C39" s="10">
        <f>SUM(C32:C38)</f>
        <v>431542.4662814</v>
      </c>
      <c r="D39" s="32"/>
      <c r="E39" s="10">
        <f>SUM(E32:E38)</f>
        <v>406660</v>
      </c>
    </row>
    <row r="40" spans="2:5" ht="12.75">
      <c r="B40" s="2" t="s">
        <v>44</v>
      </c>
      <c r="C40" s="10"/>
      <c r="D40" s="33"/>
      <c r="E40" s="10"/>
    </row>
    <row r="41" spans="2:5" ht="12.75">
      <c r="B41" s="35" t="s">
        <v>153</v>
      </c>
      <c r="C41" s="13">
        <f>'[4]WSCBS'!$P$68</f>
        <v>0</v>
      </c>
      <c r="D41" s="32"/>
      <c r="E41" s="34">
        <v>114</v>
      </c>
    </row>
    <row r="42" spans="2:5" ht="12.75">
      <c r="B42" s="2" t="s">
        <v>45</v>
      </c>
      <c r="C42" s="14">
        <f>'[4]WSCBS'!$P$65</f>
        <v>62544.30154</v>
      </c>
      <c r="D42" s="32"/>
      <c r="E42" s="36">
        <v>64389</v>
      </c>
    </row>
    <row r="43" spans="2:5" ht="12.75">
      <c r="B43" s="35" t="s">
        <v>113</v>
      </c>
      <c r="C43" s="14">
        <f>SUM('[4]WSCBS'!$P$66:$P$67,'[4]WSCBS'!$P$72)</f>
        <v>96564.46703859999</v>
      </c>
      <c r="D43" s="32"/>
      <c r="E43" s="36">
        <f>63387+16656</f>
        <v>80043</v>
      </c>
    </row>
    <row r="44" spans="2:5" ht="12.75">
      <c r="B44" s="35" t="s">
        <v>154</v>
      </c>
      <c r="C44" s="14">
        <f>'[4]WSCBS'!$P$74</f>
        <v>264.311</v>
      </c>
      <c r="D44" s="32"/>
      <c r="E44" s="36">
        <v>252</v>
      </c>
    </row>
    <row r="45" spans="2:5" ht="12.75">
      <c r="B45" s="35" t="s">
        <v>46</v>
      </c>
      <c r="C45" s="14">
        <f>SUM('[4]WSCBS'!$P$77:$P$80)</f>
        <v>176446.12873599998</v>
      </c>
      <c r="D45" s="32"/>
      <c r="E45" s="36">
        <f>122845+92</f>
        <v>122937</v>
      </c>
    </row>
    <row r="46" spans="2:5" ht="12.75">
      <c r="B46" s="35" t="s">
        <v>155</v>
      </c>
      <c r="C46" s="14">
        <f>SUM(3710)</f>
        <v>3710</v>
      </c>
      <c r="D46" s="32"/>
      <c r="E46" s="36">
        <f>0</f>
        <v>0</v>
      </c>
    </row>
    <row r="47" spans="2:5" ht="12.75">
      <c r="B47" s="2" t="s">
        <v>47</v>
      </c>
      <c r="C47" s="15">
        <f>'[4]WSCBS'!$P$81</f>
        <v>4632.858301000001</v>
      </c>
      <c r="D47" s="32"/>
      <c r="E47" s="37">
        <v>4426</v>
      </c>
    </row>
    <row r="48" spans="2:5" ht="12.75">
      <c r="B48" s="2"/>
      <c r="C48" s="10">
        <f>SUM(C41:C47)</f>
        <v>344162.06661559996</v>
      </c>
      <c r="D48" s="32"/>
      <c r="E48" s="10">
        <f>SUM(E41:E47)</f>
        <v>272161</v>
      </c>
    </row>
    <row r="49" spans="2:5" ht="12.75">
      <c r="B49" s="2"/>
      <c r="C49" s="10"/>
      <c r="D49" s="32"/>
      <c r="E49" s="10"/>
    </row>
    <row r="50" spans="2:5" ht="12.75">
      <c r="B50" s="2" t="s">
        <v>48</v>
      </c>
      <c r="C50" s="10">
        <f>+C39-C48</f>
        <v>87380.39966580004</v>
      </c>
      <c r="D50" s="32"/>
      <c r="E50" s="10">
        <f>+E39-E48</f>
        <v>134499</v>
      </c>
    </row>
    <row r="51" spans="2:5" ht="13.5" thickBot="1">
      <c r="B51" s="30"/>
      <c r="C51" s="18">
        <f>+C50+C17+C19+C25+C21+C27+C29+C23</f>
        <v>403521.0810939115</v>
      </c>
      <c r="D51" s="33"/>
      <c r="E51" s="18">
        <f>+E50+E17+E19+E25+E21+E29+E23</f>
        <v>460917</v>
      </c>
    </row>
    <row r="52" spans="2:5" ht="13.5" thickTop="1">
      <c r="B52" s="2" t="s">
        <v>49</v>
      </c>
      <c r="C52" s="10"/>
      <c r="D52" s="33"/>
      <c r="E52" s="10"/>
    </row>
    <row r="53" spans="2:5" ht="12.75">
      <c r="B53" s="2" t="s">
        <v>50</v>
      </c>
      <c r="C53" s="10">
        <f>'[4]WSCBS'!$P$5</f>
        <v>171772</v>
      </c>
      <c r="D53" s="32"/>
      <c r="E53" s="10">
        <v>170233</v>
      </c>
    </row>
    <row r="54" spans="2:5" ht="12.75">
      <c r="B54" s="2" t="s">
        <v>51</v>
      </c>
      <c r="C54" s="10"/>
      <c r="D54" s="33"/>
      <c r="E54" s="10"/>
    </row>
    <row r="55" spans="2:5" ht="12.75">
      <c r="B55" s="2" t="s">
        <v>52</v>
      </c>
      <c r="C55" s="10">
        <f>'[4]WSCBS'!$P$6</f>
        <v>95.99699999999939</v>
      </c>
      <c r="D55" s="33"/>
      <c r="E55" s="10">
        <v>0</v>
      </c>
    </row>
    <row r="56" spans="2:5" ht="12.75" hidden="1">
      <c r="B56" s="2" t="s">
        <v>53</v>
      </c>
      <c r="C56" s="10"/>
      <c r="D56" s="33"/>
      <c r="E56" s="10">
        <v>0</v>
      </c>
    </row>
    <row r="57" spans="2:5" ht="12.75">
      <c r="B57" s="2" t="s">
        <v>54</v>
      </c>
      <c r="C57" s="10">
        <f>'[4]WSCBS'!$P$20</f>
        <v>0.44465219999983674</v>
      </c>
      <c r="D57" s="32"/>
      <c r="E57" s="10">
        <f>0</f>
        <v>0</v>
      </c>
    </row>
    <row r="58" spans="2:5" ht="12.75" hidden="1">
      <c r="B58" s="2" t="s">
        <v>55</v>
      </c>
      <c r="C58" s="10"/>
      <c r="D58" s="33"/>
      <c r="E58" s="10">
        <v>0</v>
      </c>
    </row>
    <row r="59" spans="2:5" ht="12.75">
      <c r="B59" s="2" t="s">
        <v>56</v>
      </c>
      <c r="C59" s="38">
        <f>'[4]WSCBS'!$P$19+1-3710</f>
        <v>42823.35294512204</v>
      </c>
      <c r="D59" s="32"/>
      <c r="E59" s="38">
        <v>31163</v>
      </c>
    </row>
    <row r="60" spans="2:5" ht="12.75">
      <c r="B60" s="35" t="s">
        <v>57</v>
      </c>
      <c r="C60" s="39">
        <f>'[4]WSCBS'!$P$21</f>
        <v>-536.6336</v>
      </c>
      <c r="D60" s="32"/>
      <c r="E60" s="39">
        <v>-537</v>
      </c>
    </row>
    <row r="61" spans="2:5" ht="12.75">
      <c r="B61" s="35"/>
      <c r="C61" s="38"/>
      <c r="D61" s="32"/>
      <c r="E61" s="38"/>
    </row>
    <row r="62" spans="2:5" ht="12.75">
      <c r="B62" s="2" t="s">
        <v>58</v>
      </c>
      <c r="C62" s="10">
        <f>SUM(C53:C60)</f>
        <v>214155.16099732206</v>
      </c>
      <c r="D62" s="30"/>
      <c r="E62" s="10">
        <f>SUM(E53:E60)</f>
        <v>200859</v>
      </c>
    </row>
    <row r="63" spans="2:5" ht="12.75">
      <c r="B63" s="2"/>
      <c r="C63" s="10"/>
      <c r="D63" s="30"/>
      <c r="E63" s="10"/>
    </row>
    <row r="64" spans="2:5" ht="12.75">
      <c r="B64" s="2" t="s">
        <v>26</v>
      </c>
      <c r="C64" s="10">
        <f>'[4]WSCBS'!$P$25</f>
        <v>84518.5696968194</v>
      </c>
      <c r="D64" s="33"/>
      <c r="E64" s="10">
        <v>152047</v>
      </c>
    </row>
    <row r="65" spans="2:5" ht="12.75">
      <c r="B65" s="2"/>
      <c r="C65" s="10"/>
      <c r="D65" s="33"/>
      <c r="E65" s="10"/>
    </row>
    <row r="66" spans="2:5" ht="12.75">
      <c r="B66" s="2" t="s">
        <v>59</v>
      </c>
      <c r="C66" s="10">
        <f>'[4]WSCBS'!$P$29</f>
        <v>69462</v>
      </c>
      <c r="D66" s="33"/>
      <c r="E66" s="10">
        <v>70922</v>
      </c>
    </row>
    <row r="67" spans="2:5" ht="12.75">
      <c r="B67" s="2"/>
      <c r="C67" s="10"/>
      <c r="D67" s="33"/>
      <c r="E67" s="10"/>
    </row>
    <row r="68" spans="2:5" ht="12.75">
      <c r="B68" s="2" t="s">
        <v>60</v>
      </c>
      <c r="C68" s="10">
        <f>SUM('[4]WSCBS'!$P$30,'[4]WSCBS'!$P$32)</f>
        <v>26654.163</v>
      </c>
      <c r="D68" s="32"/>
      <c r="E68" s="10">
        <f>81+27979</f>
        <v>28060</v>
      </c>
    </row>
    <row r="69" spans="2:5" ht="12.75">
      <c r="B69" s="2"/>
      <c r="C69" s="40"/>
      <c r="D69" s="41"/>
      <c r="E69" s="40"/>
    </row>
    <row r="70" spans="2:5" ht="12.75">
      <c r="B70" s="2" t="s">
        <v>61</v>
      </c>
      <c r="C70" s="10">
        <f>'[4]WSCBS'!$P$31</f>
        <v>1792</v>
      </c>
      <c r="D70" s="33"/>
      <c r="E70" s="10">
        <v>1792</v>
      </c>
    </row>
    <row r="71" spans="2:5" ht="12.75">
      <c r="B71" s="2"/>
      <c r="C71" s="10"/>
      <c r="D71" s="33"/>
      <c r="E71" s="10"/>
    </row>
    <row r="72" spans="2:5" ht="12.75">
      <c r="B72" s="2" t="s">
        <v>109</v>
      </c>
      <c r="C72" s="10">
        <f>'[4]WSCBS'!$P$33</f>
        <v>6938.750000000002</v>
      </c>
      <c r="D72" s="32"/>
      <c r="E72" s="10">
        <v>7237</v>
      </c>
    </row>
    <row r="73" spans="2:5" ht="13.5" thickBot="1">
      <c r="B73" s="2"/>
      <c r="C73" s="18">
        <f>SUM(C62:C72)</f>
        <v>403520.6436941415</v>
      </c>
      <c r="D73" s="33"/>
      <c r="E73" s="18">
        <f>SUM(E62:E72)</f>
        <v>460917</v>
      </c>
    </row>
    <row r="74" spans="2:5" ht="15" customHeight="1" hidden="1" outlineLevel="1" thickTop="1">
      <c r="B74" s="2"/>
      <c r="C74" s="10">
        <f>+C51-C73</f>
        <v>0.437399770016782</v>
      </c>
      <c r="D74" s="33"/>
      <c r="E74" s="10">
        <f>+E51-E73</f>
        <v>0</v>
      </c>
    </row>
    <row r="75" ht="12.75" hidden="1">
      <c r="C75" s="42">
        <f>+C73-C51</f>
        <v>-0.437399770016782</v>
      </c>
    </row>
    <row r="76" spans="2:8" ht="12.75" customHeight="1" thickTop="1">
      <c r="B76" s="114" t="s">
        <v>121</v>
      </c>
      <c r="C76" s="114"/>
      <c r="D76" s="114"/>
      <c r="E76" s="114"/>
      <c r="F76" s="43"/>
      <c r="G76" s="43"/>
      <c r="H76" s="43"/>
    </row>
    <row r="77" spans="2:5" ht="12.75">
      <c r="B77" s="114"/>
      <c r="C77" s="114"/>
      <c r="D77" s="114"/>
      <c r="E77" s="114"/>
    </row>
    <row r="79" spans="2:5" ht="25.5" customHeight="1">
      <c r="B79" s="115"/>
      <c r="C79" s="115"/>
      <c r="D79" s="115"/>
      <c r="E79" s="115"/>
    </row>
  </sheetData>
  <sheetProtection password="EB01" sheet="1" objects="1" scenarios="1"/>
  <mergeCells count="3">
    <mergeCell ref="B7:F7"/>
    <mergeCell ref="B76:E77"/>
    <mergeCell ref="B79:E79"/>
  </mergeCells>
  <printOptions horizontalCentered="1"/>
  <pageMargins left="0.25" right="0.25" top="0.25" bottom="0.25" header="0.5" footer="0.32"/>
  <pageSetup cellComments="asDisplayed" fitToHeight="1" fitToWidth="1" horizontalDpi="600" verticalDpi="600" orientation="portrait" paperSize="9" scale="82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6"/>
  <sheetViews>
    <sheetView showGridLines="0" zoomScale="75" zoomScaleNormal="75" workbookViewId="0" topLeftCell="A24">
      <selection activeCell="D51" sqref="D51"/>
    </sheetView>
  </sheetViews>
  <sheetFormatPr defaultColWidth="9.140625" defaultRowHeight="12.75" outlineLevelRow="1" outlineLevelCol="1"/>
  <cols>
    <col min="1" max="1" width="43.28125" style="48" customWidth="1"/>
    <col min="2" max="2" width="15.8515625" style="48" customWidth="1"/>
    <col min="3" max="3" width="11.140625" style="48" customWidth="1" outlineLevel="1"/>
    <col min="4" max="4" width="13.8515625" style="48" customWidth="1"/>
    <col min="5" max="5" width="13.00390625" style="48" customWidth="1" outlineLevel="1"/>
    <col min="6" max="6" width="11.140625" style="48" customWidth="1"/>
    <col min="7" max="7" width="11.28125" style="48" customWidth="1"/>
    <col min="8" max="8" width="1.7109375" style="48" customWidth="1"/>
    <col min="9" max="16384" width="8.00390625" style="48" customWidth="1"/>
  </cols>
  <sheetData>
    <row r="2" spans="1:7" s="45" customFormat="1" ht="12.75">
      <c r="A2" s="118" t="str">
        <f>'balance sheet'!B2</f>
        <v>Company name      : WAH SEONG CORPORATION BERHAD (Company No. 495846-A)</v>
      </c>
      <c r="B2" s="118"/>
      <c r="C2" s="118"/>
      <c r="D2" s="118"/>
      <c r="E2" s="118"/>
      <c r="F2" s="118"/>
      <c r="G2" s="118"/>
    </row>
    <row r="3" spans="1:7" s="45" customFormat="1" ht="12.75">
      <c r="A3" s="118" t="str">
        <f>'balance sheet'!B3</f>
        <v>Stock name            : WASEONG</v>
      </c>
      <c r="B3" s="118"/>
      <c r="C3" s="118"/>
      <c r="D3" s="118"/>
      <c r="E3" s="118"/>
      <c r="F3" s="118"/>
      <c r="G3" s="118"/>
    </row>
    <row r="4" spans="1:7" s="45" customFormat="1" ht="12.75">
      <c r="A4" s="119" t="str">
        <f>'balance sheet'!B4</f>
        <v>Financial Period Ended: 30 June 2004</v>
      </c>
      <c r="B4" s="119"/>
      <c r="C4" s="119"/>
      <c r="D4" s="119"/>
      <c r="E4" s="119"/>
      <c r="F4" s="119"/>
      <c r="G4" s="119"/>
    </row>
    <row r="5" spans="1:7" s="45" customFormat="1" ht="12.75">
      <c r="A5" s="118" t="str">
        <f>'balance sheet'!B5</f>
        <v>Quarter                   : 2</v>
      </c>
      <c r="B5" s="118"/>
      <c r="C5" s="118"/>
      <c r="D5" s="118"/>
      <c r="E5" s="118"/>
      <c r="F5" s="118"/>
      <c r="G5" s="118"/>
    </row>
    <row r="6" spans="1:7" s="45" customFormat="1" ht="12.75">
      <c r="A6" s="25" t="s">
        <v>28</v>
      </c>
      <c r="B6" s="44"/>
      <c r="C6" s="44"/>
      <c r="D6" s="44"/>
      <c r="E6" s="44"/>
      <c r="F6" s="44"/>
      <c r="G6" s="44"/>
    </row>
    <row r="7" spans="1:7" s="45" customFormat="1" ht="12.75">
      <c r="A7" s="46"/>
      <c r="B7" s="46"/>
      <c r="C7" s="46"/>
      <c r="D7" s="46"/>
      <c r="E7" s="46"/>
      <c r="F7" s="46"/>
      <c r="G7" s="46"/>
    </row>
    <row r="8" spans="1:7" s="45" customFormat="1" ht="12.75">
      <c r="A8" s="120" t="s">
        <v>62</v>
      </c>
      <c r="B8" s="120"/>
      <c r="C8" s="120"/>
      <c r="D8" s="120"/>
      <c r="E8" s="120"/>
      <c r="F8" s="120"/>
      <c r="G8" s="120"/>
    </row>
    <row r="9" spans="1:7" s="45" customFormat="1" ht="12.75">
      <c r="A9" s="121" t="str">
        <f>A4</f>
        <v>Financial Period Ended: 30 June 2004</v>
      </c>
      <c r="B9" s="121"/>
      <c r="C9" s="121"/>
      <c r="D9" s="121"/>
      <c r="E9" s="121"/>
      <c r="F9" s="121"/>
      <c r="G9" s="121"/>
    </row>
    <row r="10" spans="1:7" ht="12.75">
      <c r="A10" s="47"/>
      <c r="B10" s="47"/>
      <c r="C10" s="47"/>
      <c r="D10" s="47"/>
      <c r="E10" s="47"/>
      <c r="F10" s="47"/>
      <c r="G10" s="47"/>
    </row>
    <row r="11" spans="1:7" s="51" customFormat="1" ht="12.75">
      <c r="A11" s="49"/>
      <c r="B11" s="50" t="s">
        <v>63</v>
      </c>
      <c r="C11" s="50" t="s">
        <v>63</v>
      </c>
      <c r="D11" s="50" t="s">
        <v>64</v>
      </c>
      <c r="E11" s="50" t="s">
        <v>134</v>
      </c>
      <c r="F11" s="50" t="s">
        <v>65</v>
      </c>
      <c r="G11" s="116" t="s">
        <v>66</v>
      </c>
    </row>
    <row r="12" spans="1:7" s="51" customFormat="1" ht="12.75">
      <c r="A12" s="52"/>
      <c r="B12" s="53" t="s">
        <v>67</v>
      </c>
      <c r="C12" s="53" t="s">
        <v>68</v>
      </c>
      <c r="D12" s="53" t="s">
        <v>111</v>
      </c>
      <c r="E12" s="53" t="s">
        <v>69</v>
      </c>
      <c r="F12" s="53" t="s">
        <v>70</v>
      </c>
      <c r="G12" s="117"/>
    </row>
    <row r="13" spans="1:7" s="57" customFormat="1" ht="12.75">
      <c r="A13" s="54"/>
      <c r="B13" s="55" t="s">
        <v>12</v>
      </c>
      <c r="C13" s="55" t="s">
        <v>12</v>
      </c>
      <c r="D13" s="55" t="s">
        <v>12</v>
      </c>
      <c r="E13" s="55" t="s">
        <v>12</v>
      </c>
      <c r="F13" s="55" t="s">
        <v>12</v>
      </c>
      <c r="G13" s="56" t="s">
        <v>12</v>
      </c>
    </row>
    <row r="14" spans="1:7" ht="12.75">
      <c r="A14" s="58"/>
      <c r="B14" s="47"/>
      <c r="C14" s="47"/>
      <c r="D14" s="47"/>
      <c r="E14" s="47"/>
      <c r="F14" s="47"/>
      <c r="G14" s="58"/>
    </row>
    <row r="15" spans="1:7" ht="12.75">
      <c r="A15" s="58" t="s">
        <v>119</v>
      </c>
      <c r="B15" s="47">
        <v>158205</v>
      </c>
      <c r="C15" s="47">
        <v>0</v>
      </c>
      <c r="D15" s="47">
        <v>-23</v>
      </c>
      <c r="E15" s="47">
        <v>0</v>
      </c>
      <c r="F15" s="47">
        <v>11134</v>
      </c>
      <c r="G15" s="58">
        <f>SUM(B15:F15)</f>
        <v>169316</v>
      </c>
    </row>
    <row r="16" spans="1:7" ht="12.75">
      <c r="A16" s="58"/>
      <c r="B16" s="47"/>
      <c r="C16" s="47"/>
      <c r="D16" s="47"/>
      <c r="E16" s="47"/>
      <c r="F16" s="47"/>
      <c r="G16" s="58"/>
    </row>
    <row r="17" spans="1:7" ht="12.75">
      <c r="A17" s="58" t="s">
        <v>103</v>
      </c>
      <c r="B17" s="59"/>
      <c r="C17" s="60"/>
      <c r="D17" s="60"/>
      <c r="E17" s="60"/>
      <c r="F17" s="60">
        <v>618</v>
      </c>
      <c r="G17" s="61">
        <f>SUM(B17:F17)</f>
        <v>618</v>
      </c>
    </row>
    <row r="18" spans="1:7" ht="12.75">
      <c r="A18" s="58"/>
      <c r="B18" s="47"/>
      <c r="C18" s="47"/>
      <c r="D18" s="47"/>
      <c r="E18" s="47"/>
      <c r="F18" s="47"/>
      <c r="G18" s="58"/>
    </row>
    <row r="19" spans="1:7" ht="12.75">
      <c r="A19" s="58" t="s">
        <v>120</v>
      </c>
      <c r="B19" s="47">
        <f aca="true" t="shared" si="0" ref="B19:G19">SUM(B15:B17)</f>
        <v>158205</v>
      </c>
      <c r="C19" s="47">
        <f t="shared" si="0"/>
        <v>0</v>
      </c>
      <c r="D19" s="47">
        <f t="shared" si="0"/>
        <v>-23</v>
      </c>
      <c r="E19" s="47">
        <f t="shared" si="0"/>
        <v>0</v>
      </c>
      <c r="F19" s="47">
        <f t="shared" si="0"/>
        <v>11752</v>
      </c>
      <c r="G19" s="58">
        <f t="shared" si="0"/>
        <v>169934</v>
      </c>
    </row>
    <row r="20" spans="1:7" ht="12.75">
      <c r="A20" s="58"/>
      <c r="B20" s="47"/>
      <c r="C20" s="47"/>
      <c r="D20" s="47"/>
      <c r="E20" s="47"/>
      <c r="F20" s="47"/>
      <c r="G20" s="58"/>
    </row>
    <row r="21" spans="1:7" ht="12.75">
      <c r="A21" s="58" t="s">
        <v>71</v>
      </c>
      <c r="B21" s="47"/>
      <c r="C21" s="47"/>
      <c r="D21" s="47"/>
      <c r="E21" s="47"/>
      <c r="F21" s="47"/>
      <c r="G21" s="58"/>
    </row>
    <row r="22" spans="1:7" ht="12.75" hidden="1">
      <c r="A22" s="58" t="s">
        <v>72</v>
      </c>
      <c r="B22" s="47"/>
      <c r="C22" s="47"/>
      <c r="D22" s="47"/>
      <c r="E22" s="47"/>
      <c r="F22" s="47"/>
      <c r="G22" s="58">
        <f>SUM(B22:F22)</f>
        <v>0</v>
      </c>
    </row>
    <row r="23" spans="1:7" ht="12.75" hidden="1">
      <c r="A23" s="58" t="s">
        <v>73</v>
      </c>
      <c r="B23" s="47"/>
      <c r="C23" s="47"/>
      <c r="D23" s="47"/>
      <c r="E23" s="47"/>
      <c r="F23" s="47"/>
      <c r="G23" s="58">
        <f>SUM(B23:F23)</f>
        <v>0</v>
      </c>
    </row>
    <row r="24" spans="1:7" ht="12.75">
      <c r="A24" s="58" t="s">
        <v>74</v>
      </c>
      <c r="B24" s="47">
        <v>12028</v>
      </c>
      <c r="C24" s="47"/>
      <c r="D24" s="47"/>
      <c r="E24" s="47"/>
      <c r="F24" s="47"/>
      <c r="G24" s="58">
        <f>SUM(B24:F24)</f>
        <v>12028</v>
      </c>
    </row>
    <row r="25" spans="1:7" ht="12.75" hidden="1">
      <c r="A25" s="58" t="s">
        <v>75</v>
      </c>
      <c r="B25" s="47"/>
      <c r="C25" s="47"/>
      <c r="D25" s="47"/>
      <c r="E25" s="47"/>
      <c r="F25" s="47"/>
      <c r="G25" s="58">
        <f>SUM(B25:F25)</f>
        <v>0</v>
      </c>
    </row>
    <row r="26" spans="1:7" ht="12.75" hidden="1">
      <c r="A26" s="58" t="s">
        <v>76</v>
      </c>
      <c r="B26" s="47"/>
      <c r="C26" s="47"/>
      <c r="D26" s="47"/>
      <c r="E26" s="47"/>
      <c r="F26" s="47"/>
      <c r="G26" s="58">
        <f>SUM(B26:F26)</f>
        <v>0</v>
      </c>
    </row>
    <row r="27" spans="1:7" ht="12.75">
      <c r="A27" s="58"/>
      <c r="B27" s="47"/>
      <c r="C27" s="47"/>
      <c r="D27" s="47"/>
      <c r="E27" s="47"/>
      <c r="F27" s="47"/>
      <c r="G27" s="58"/>
    </row>
    <row r="28" spans="1:7" ht="12.75">
      <c r="A28" s="58" t="s">
        <v>77</v>
      </c>
      <c r="B28" s="47"/>
      <c r="C28" s="47"/>
      <c r="D28" s="47">
        <v>-514</v>
      </c>
      <c r="E28" s="47"/>
      <c r="F28" s="47"/>
      <c r="G28" s="58">
        <f>SUM(B28:F28)</f>
        <v>-514</v>
      </c>
    </row>
    <row r="29" spans="1:7" ht="12.75">
      <c r="A29" s="58"/>
      <c r="B29" s="47"/>
      <c r="C29" s="47"/>
      <c r="D29" s="47"/>
      <c r="E29" s="47"/>
      <c r="F29" s="47"/>
      <c r="G29" s="58"/>
    </row>
    <row r="30" spans="1:7" ht="12.75">
      <c r="A30" s="58" t="s">
        <v>78</v>
      </c>
      <c r="B30" s="47"/>
      <c r="C30" s="47"/>
      <c r="D30" s="47"/>
      <c r="E30" s="47"/>
      <c r="F30" s="47">
        <f>22454</f>
        <v>22454</v>
      </c>
      <c r="G30" s="58">
        <f>SUM(B30:F30)</f>
        <v>22454</v>
      </c>
    </row>
    <row r="31" spans="1:7" ht="12.75">
      <c r="A31" s="58"/>
      <c r="B31" s="47"/>
      <c r="C31" s="47"/>
      <c r="D31" s="47"/>
      <c r="E31" s="47"/>
      <c r="F31" s="47"/>
      <c r="G31" s="58"/>
    </row>
    <row r="32" spans="1:7" ht="12.75">
      <c r="A32" s="58" t="s">
        <v>115</v>
      </c>
      <c r="B32" s="47"/>
      <c r="C32" s="47"/>
      <c r="D32" s="47"/>
      <c r="E32" s="47"/>
      <c r="F32" s="47">
        <f>-2848-195</f>
        <v>-3043</v>
      </c>
      <c r="G32" s="58">
        <f>SUM(B32:F32)</f>
        <v>-3043</v>
      </c>
    </row>
    <row r="33" spans="1:7" ht="12.75">
      <c r="A33" s="58"/>
      <c r="B33" s="47"/>
      <c r="C33" s="47"/>
      <c r="D33" s="47"/>
      <c r="E33" s="47"/>
      <c r="F33" s="47"/>
      <c r="G33" s="58"/>
    </row>
    <row r="34" spans="1:7" ht="12.75">
      <c r="A34" s="62" t="s">
        <v>126</v>
      </c>
      <c r="B34" s="63">
        <f aca="true" t="shared" si="1" ref="B34:G34">SUM(B18:B33)</f>
        <v>170233</v>
      </c>
      <c r="C34" s="64">
        <f t="shared" si="1"/>
        <v>0</v>
      </c>
      <c r="D34" s="64">
        <f t="shared" si="1"/>
        <v>-537</v>
      </c>
      <c r="E34" s="64">
        <f t="shared" si="1"/>
        <v>0</v>
      </c>
      <c r="F34" s="64">
        <f t="shared" si="1"/>
        <v>31163</v>
      </c>
      <c r="G34" s="65">
        <f t="shared" si="1"/>
        <v>200859</v>
      </c>
    </row>
    <row r="35" spans="1:7" ht="12.75" hidden="1">
      <c r="A35" s="62"/>
      <c r="B35" s="66"/>
      <c r="C35" s="66"/>
      <c r="D35" s="66"/>
      <c r="E35" s="66"/>
      <c r="F35" s="66"/>
      <c r="G35" s="58"/>
    </row>
    <row r="36" spans="1:7" ht="12.75" hidden="1">
      <c r="A36" s="58" t="s">
        <v>103</v>
      </c>
      <c r="B36" s="47"/>
      <c r="C36" s="47"/>
      <c r="D36" s="47"/>
      <c r="E36" s="47">
        <v>0</v>
      </c>
      <c r="F36" s="47"/>
      <c r="G36" s="58">
        <f>SUM(B36:F36)</f>
        <v>0</v>
      </c>
    </row>
    <row r="37" spans="1:7" ht="12.75" hidden="1">
      <c r="A37" s="58"/>
      <c r="B37" s="47"/>
      <c r="C37" s="47"/>
      <c r="D37" s="47"/>
      <c r="E37" s="47"/>
      <c r="F37" s="47"/>
      <c r="G37" s="58"/>
    </row>
    <row r="38" spans="1:7" ht="12.75" hidden="1">
      <c r="A38" s="58" t="s">
        <v>112</v>
      </c>
      <c r="B38" s="63">
        <f aca="true" t="shared" si="2" ref="B38:G38">SUM(B34:B37)</f>
        <v>170233</v>
      </c>
      <c r="C38" s="64">
        <f t="shared" si="2"/>
        <v>0</v>
      </c>
      <c r="D38" s="64">
        <f t="shared" si="2"/>
        <v>-537</v>
      </c>
      <c r="E38" s="64">
        <f t="shared" si="2"/>
        <v>0</v>
      </c>
      <c r="F38" s="64">
        <f t="shared" si="2"/>
        <v>31163</v>
      </c>
      <c r="G38" s="65">
        <f t="shared" si="2"/>
        <v>200859</v>
      </c>
    </row>
    <row r="39" spans="1:7" ht="12.75" outlineLevel="1">
      <c r="A39" s="58"/>
      <c r="B39" s="47"/>
      <c r="C39" s="47"/>
      <c r="D39" s="47"/>
      <c r="E39" s="47"/>
      <c r="F39" s="47"/>
      <c r="G39" s="58"/>
    </row>
    <row r="40" spans="1:7" ht="12.75" outlineLevel="1">
      <c r="A40" s="58" t="s">
        <v>77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58">
        <f>SUM(B40:F40)</f>
        <v>0</v>
      </c>
    </row>
    <row r="41" spans="1:7" ht="12.75">
      <c r="A41" s="58"/>
      <c r="B41" s="47"/>
      <c r="C41" s="47"/>
      <c r="D41" s="47"/>
      <c r="E41" s="47"/>
      <c r="F41" s="47"/>
      <c r="G41" s="58"/>
    </row>
    <row r="42" spans="1:7" ht="12.75">
      <c r="A42" s="58" t="s">
        <v>27</v>
      </c>
      <c r="B42" s="47">
        <v>0</v>
      </c>
      <c r="C42" s="47">
        <v>0</v>
      </c>
      <c r="D42" s="47">
        <v>0</v>
      </c>
      <c r="E42" s="47">
        <v>0</v>
      </c>
      <c r="F42" s="47">
        <f>IncomeStatement!G49</f>
        <v>15370.026945122023</v>
      </c>
      <c r="G42" s="58">
        <f>SUM(B42:F42)</f>
        <v>15370.026945122023</v>
      </c>
    </row>
    <row r="43" spans="1:7" ht="12.75">
      <c r="A43" s="58"/>
      <c r="B43" s="47"/>
      <c r="C43" s="47"/>
      <c r="D43" s="47"/>
      <c r="E43" s="47"/>
      <c r="F43" s="47"/>
      <c r="G43" s="58"/>
    </row>
    <row r="44" spans="1:7" ht="12.75">
      <c r="A44" s="58" t="s">
        <v>149</v>
      </c>
      <c r="B44" s="47">
        <v>0</v>
      </c>
      <c r="C44" s="47">
        <v>0</v>
      </c>
      <c r="D44" s="47">
        <v>0</v>
      </c>
      <c r="E44" s="47">
        <v>0</v>
      </c>
      <c r="F44" s="47">
        <f>-3710</f>
        <v>-3710</v>
      </c>
      <c r="G44" s="58">
        <f>SUM(B44:F44)</f>
        <v>-3710</v>
      </c>
    </row>
    <row r="45" spans="1:9" ht="12.75">
      <c r="A45" s="58"/>
      <c r="B45" s="47"/>
      <c r="C45" s="47"/>
      <c r="D45" s="47"/>
      <c r="E45" s="47"/>
      <c r="F45" s="47"/>
      <c r="G45" s="58">
        <f>SUM(B45:F45)</f>
        <v>0</v>
      </c>
      <c r="I45" s="48" t="s">
        <v>79</v>
      </c>
    </row>
    <row r="46" spans="1:7" ht="12.75" outlineLevel="1">
      <c r="A46" s="58" t="s">
        <v>71</v>
      </c>
      <c r="B46" s="47"/>
      <c r="C46" s="47"/>
      <c r="D46" s="47"/>
      <c r="E46" s="47"/>
      <c r="F46" s="47"/>
      <c r="G46" s="58">
        <f>SUM(B46:F46)</f>
        <v>0</v>
      </c>
    </row>
    <row r="47" spans="1:7" ht="12.75" outlineLevel="1">
      <c r="A47" s="58" t="s">
        <v>125</v>
      </c>
      <c r="B47" s="47">
        <v>79</v>
      </c>
      <c r="C47" s="47">
        <f>96</f>
        <v>96</v>
      </c>
      <c r="D47" s="47">
        <v>0</v>
      </c>
      <c r="E47" s="47">
        <v>0</v>
      </c>
      <c r="F47" s="47">
        <v>0</v>
      </c>
      <c r="G47" s="58">
        <f>SUM(B47:F47)</f>
        <v>175</v>
      </c>
    </row>
    <row r="48" spans="1:7" ht="12.75">
      <c r="A48" s="58" t="s">
        <v>143</v>
      </c>
      <c r="B48" s="47">
        <v>1460</v>
      </c>
      <c r="C48" s="47">
        <v>0</v>
      </c>
      <c r="D48" s="47">
        <v>0</v>
      </c>
      <c r="E48" s="47">
        <v>0</v>
      </c>
      <c r="F48" s="47">
        <v>0</v>
      </c>
      <c r="G48" s="58">
        <f>SUM(B48:F48)</f>
        <v>1460</v>
      </c>
    </row>
    <row r="49" spans="1:7" ht="12.75">
      <c r="A49" s="58"/>
      <c r="B49" s="47"/>
      <c r="C49" s="47"/>
      <c r="D49" s="47"/>
      <c r="E49" s="47"/>
      <c r="F49" s="47"/>
      <c r="G49" s="58"/>
    </row>
    <row r="50" spans="1:7" ht="12.75">
      <c r="A50" s="58"/>
      <c r="B50" s="47"/>
      <c r="C50" s="47"/>
      <c r="D50" s="47"/>
      <c r="E50" s="47"/>
      <c r="F50" s="47"/>
      <c r="G50" s="58"/>
    </row>
    <row r="51" spans="1:7" ht="13.5" thickBot="1">
      <c r="A51" s="67" t="str">
        <f>A4</f>
        <v>Financial Period Ended: 30 June 2004</v>
      </c>
      <c r="B51" s="68">
        <f>SUM(B38:B50)</f>
        <v>171772</v>
      </c>
      <c r="C51" s="68">
        <f>SUM(C38:C50)</f>
        <v>96</v>
      </c>
      <c r="D51" s="68">
        <f>SUM(D38:D50)</f>
        <v>-537</v>
      </c>
      <c r="E51" s="68">
        <f>SUM(E38:E50)</f>
        <v>0</v>
      </c>
      <c r="F51" s="68">
        <f>SUM(F38:F50)</f>
        <v>42823.02694512202</v>
      </c>
      <c r="G51" s="69">
        <f>SUM(G38:G50)+1</f>
        <v>214155.02694512202</v>
      </c>
    </row>
    <row r="52" spans="1:7" ht="13.5" outlineLevel="1" thickTop="1">
      <c r="A52" s="47"/>
      <c r="B52" s="47"/>
      <c r="C52" s="47"/>
      <c r="D52" s="47"/>
      <c r="E52" s="47"/>
      <c r="F52" s="47"/>
      <c r="G52" s="47"/>
    </row>
    <row r="53" spans="1:7" ht="12.75">
      <c r="A53" s="47"/>
      <c r="B53" s="47"/>
      <c r="C53" s="47"/>
      <c r="D53" s="47"/>
      <c r="E53" s="47"/>
      <c r="F53" s="47"/>
      <c r="G53" s="47"/>
    </row>
    <row r="54" spans="1:7" ht="12.75">
      <c r="A54" s="47"/>
      <c r="B54" s="47"/>
      <c r="C54" s="47"/>
      <c r="D54" s="47"/>
      <c r="E54" s="47"/>
      <c r="F54" s="47"/>
      <c r="G54" s="47"/>
    </row>
    <row r="55" spans="1:8" ht="12.75">
      <c r="A55" s="114" t="s">
        <v>123</v>
      </c>
      <c r="B55" s="114"/>
      <c r="C55" s="114"/>
      <c r="D55" s="114"/>
      <c r="E55" s="114"/>
      <c r="F55" s="114"/>
      <c r="G55" s="114"/>
      <c r="H55" s="114"/>
    </row>
    <row r="56" spans="1:8" ht="12.75">
      <c r="A56" s="114"/>
      <c r="B56" s="114"/>
      <c r="C56" s="114"/>
      <c r="D56" s="114"/>
      <c r="E56" s="114"/>
      <c r="F56" s="114"/>
      <c r="G56" s="114"/>
      <c r="H56" s="114"/>
    </row>
  </sheetData>
  <sheetProtection password="E801" sheet="1" objects="1" scenarios="1"/>
  <mergeCells count="8">
    <mergeCell ref="A55:H56"/>
    <mergeCell ref="G11:G12"/>
    <mergeCell ref="A2:G2"/>
    <mergeCell ref="A3:G3"/>
    <mergeCell ref="A4:G4"/>
    <mergeCell ref="A8:G8"/>
    <mergeCell ref="A9:G9"/>
    <mergeCell ref="A5:G5"/>
  </mergeCells>
  <printOptions horizontalCentered="1"/>
  <pageMargins left="0.48" right="0" top="0.81" bottom="0.984251968503937" header="0.31496062992126" footer="0.44"/>
  <pageSetup fitToHeight="1" fitToWidth="1" horizontalDpi="300" verticalDpi="300" orientation="portrait" paperSize="9" scale="8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3"/>
  <sheetViews>
    <sheetView showGridLines="0" tabSelected="1" zoomScale="75" zoomScaleNormal="75" workbookViewId="0" topLeftCell="A27">
      <selection activeCell="D64" sqref="D64"/>
    </sheetView>
  </sheetViews>
  <sheetFormatPr defaultColWidth="9.140625" defaultRowHeight="12.75" outlineLevelRow="1"/>
  <cols>
    <col min="1" max="1" width="65.140625" style="1" customWidth="1"/>
    <col min="2" max="2" width="12.140625" style="1" customWidth="1"/>
    <col min="3" max="3" width="15.00390625" style="1" customWidth="1"/>
    <col min="4" max="4" width="18.421875" style="106" customWidth="1"/>
    <col min="5" max="5" width="2.421875" style="1" customWidth="1"/>
    <col min="6" max="6" width="17.00390625" style="1" customWidth="1"/>
    <col min="7" max="16384" width="9.140625" style="1" customWidth="1"/>
  </cols>
  <sheetData>
    <row r="1" spans="1:5" ht="15.75">
      <c r="A1" s="70" t="str">
        <f>'[5]Statement of changes equity'!A2</f>
        <v>Company name      : WAH SEONG CORPORATION BERHAD (Company No. 495846-A)</v>
      </c>
      <c r="B1" s="71"/>
      <c r="C1" s="71"/>
      <c r="D1" s="72"/>
      <c r="E1" s="73"/>
    </row>
    <row r="2" spans="1:5" ht="15.75">
      <c r="A2" s="70" t="str">
        <f>'[5]Statement of changes equity'!A3</f>
        <v>Stock name            : WASEONG</v>
      </c>
      <c r="B2" s="71"/>
      <c r="C2" s="71"/>
      <c r="D2" s="72"/>
      <c r="E2" s="73"/>
    </row>
    <row r="3" spans="1:5" ht="15.75">
      <c r="A3" s="74" t="s">
        <v>128</v>
      </c>
      <c r="B3" s="71"/>
      <c r="C3" s="71"/>
      <c r="D3" s="72"/>
      <c r="E3" s="73"/>
    </row>
    <row r="4" spans="1:5" ht="15.75">
      <c r="A4" s="70" t="s">
        <v>135</v>
      </c>
      <c r="D4" s="72"/>
      <c r="E4" s="73"/>
    </row>
    <row r="5" spans="1:5" ht="15.75">
      <c r="A5" s="25" t="s">
        <v>28</v>
      </c>
      <c r="D5" s="72"/>
      <c r="E5" s="73"/>
    </row>
    <row r="6" spans="4:5" ht="15.75">
      <c r="D6" s="72"/>
      <c r="E6" s="73"/>
    </row>
    <row r="7" spans="1:6" ht="15.75">
      <c r="A7" s="75" t="s">
        <v>80</v>
      </c>
      <c r="D7" s="76" t="s">
        <v>129</v>
      </c>
      <c r="E7" s="3"/>
      <c r="F7" s="77" t="str">
        <f>D7</f>
        <v>6 months ended</v>
      </c>
    </row>
    <row r="8" spans="1:6" ht="15.75">
      <c r="A8" s="78" t="str">
        <f>A3</f>
        <v>Financial Period Ended: 30 June 2004</v>
      </c>
      <c r="D8" s="79" t="s">
        <v>136</v>
      </c>
      <c r="E8" s="80"/>
      <c r="F8" s="81" t="s">
        <v>137</v>
      </c>
    </row>
    <row r="9" spans="1:6" ht="15.75">
      <c r="A9" s="75"/>
      <c r="D9" s="82" t="s">
        <v>12</v>
      </c>
      <c r="E9" s="83"/>
      <c r="F9" s="83" t="s">
        <v>12</v>
      </c>
    </row>
    <row r="10" spans="1:6" ht="15.75" outlineLevel="1">
      <c r="A10" s="70" t="s">
        <v>81</v>
      </c>
      <c r="B10" s="70"/>
      <c r="C10" s="70"/>
      <c r="D10" s="84"/>
      <c r="E10" s="85"/>
      <c r="F10" s="86"/>
    </row>
    <row r="11" spans="1:6" ht="15.75" outlineLevel="1">
      <c r="A11" s="71" t="s">
        <v>82</v>
      </c>
      <c r="B11" s="71"/>
      <c r="C11" s="73"/>
      <c r="D11" s="87">
        <f>+'[7]CF Worksheet'!AS10</f>
        <v>36537.30233911943</v>
      </c>
      <c r="F11" s="88">
        <f>30880</f>
        <v>30880</v>
      </c>
    </row>
    <row r="12" spans="1:6" ht="15.75" outlineLevel="1">
      <c r="A12" s="71"/>
      <c r="B12" s="71"/>
      <c r="C12" s="73"/>
      <c r="D12" s="87"/>
      <c r="F12" s="88"/>
    </row>
    <row r="13" spans="1:6" ht="15.75" outlineLevel="1">
      <c r="A13" s="71" t="s">
        <v>83</v>
      </c>
      <c r="B13" s="71"/>
      <c r="C13" s="73"/>
      <c r="D13" s="87"/>
      <c r="F13" s="88"/>
    </row>
    <row r="14" spans="1:6" ht="15.75" outlineLevel="1">
      <c r="A14" s="71" t="s">
        <v>84</v>
      </c>
      <c r="B14" s="73"/>
      <c r="C14" s="73"/>
      <c r="D14" s="89">
        <f>+'[7]CF Worksheet'!AQ34-7</f>
        <v>8528.56166</v>
      </c>
      <c r="F14" s="90">
        <f>15762</f>
        <v>15762</v>
      </c>
    </row>
    <row r="15" spans="1:6" ht="15.75" hidden="1" outlineLevel="1">
      <c r="A15" s="71" t="s">
        <v>85</v>
      </c>
      <c r="B15" s="73"/>
      <c r="C15" s="73"/>
      <c r="D15" s="89"/>
      <c r="F15" s="90">
        <v>0</v>
      </c>
    </row>
    <row r="16" spans="1:6" ht="15.75" outlineLevel="1">
      <c r="A16" s="71" t="s">
        <v>86</v>
      </c>
      <c r="B16" s="73"/>
      <c r="C16" s="73"/>
      <c r="D16" s="89">
        <f>+'[7]CF Worksheet'!AQ46+7</f>
        <v>3678</v>
      </c>
      <c r="F16" s="90">
        <f>1832</f>
        <v>1832</v>
      </c>
    </row>
    <row r="17" spans="1:6" ht="15.75" outlineLevel="1">
      <c r="A17" s="71"/>
      <c r="B17" s="71"/>
      <c r="C17" s="73"/>
      <c r="D17" s="89"/>
      <c r="F17" s="90"/>
    </row>
    <row r="18" spans="1:6" ht="15.75" outlineLevel="1">
      <c r="A18" s="71" t="s">
        <v>87</v>
      </c>
      <c r="B18" s="71"/>
      <c r="C18" s="73"/>
      <c r="D18" s="91">
        <f>SUM(D11:D16)</f>
        <v>48743.86399911943</v>
      </c>
      <c r="F18" s="92">
        <f>SUM(F11:F16)</f>
        <v>48474</v>
      </c>
    </row>
    <row r="19" spans="1:6" ht="15.75" outlineLevel="1">
      <c r="A19" s="71"/>
      <c r="B19" s="71"/>
      <c r="C19" s="73"/>
      <c r="D19" s="89"/>
      <c r="F19" s="90"/>
    </row>
    <row r="20" spans="1:6" ht="15.75" outlineLevel="1">
      <c r="A20" s="71" t="s">
        <v>88</v>
      </c>
      <c r="B20" s="71"/>
      <c r="C20" s="73"/>
      <c r="D20" s="93">
        <f>+'[7]CF Worksheet'!AQ53+'[7]CF Worksheet'!AQ52</f>
        <v>-16437</v>
      </c>
      <c r="F20" s="90">
        <f>-82422</f>
        <v>-82422</v>
      </c>
    </row>
    <row r="21" spans="1:6" ht="15.75" outlineLevel="1">
      <c r="A21" s="71" t="s">
        <v>89</v>
      </c>
      <c r="B21" s="71"/>
      <c r="C21" s="73"/>
      <c r="D21" s="89">
        <f>+'[7]CF Worksheet'!AQ54+3</f>
        <v>12232</v>
      </c>
      <c r="F21" s="90">
        <f>4202</f>
        <v>4202</v>
      </c>
    </row>
    <row r="22" spans="1:6" ht="15.75">
      <c r="A22" s="71"/>
      <c r="B22" s="71"/>
      <c r="C22" s="73"/>
      <c r="D22" s="94"/>
      <c r="F22" s="95"/>
    </row>
    <row r="23" spans="1:6" ht="15.75">
      <c r="A23" s="71" t="s">
        <v>90</v>
      </c>
      <c r="B23" s="71"/>
      <c r="C23" s="73"/>
      <c r="D23" s="96">
        <f>SUM(D18:D22)</f>
        <v>44538.86399911943</v>
      </c>
      <c r="F23" s="97">
        <f>+F18+F20+F21</f>
        <v>-29746</v>
      </c>
    </row>
    <row r="24" spans="1:6" ht="15.75">
      <c r="A24" s="70"/>
      <c r="B24" s="71"/>
      <c r="C24" s="73"/>
      <c r="D24" s="96"/>
      <c r="F24" s="98"/>
    </row>
    <row r="25" spans="1:6" ht="15.75">
      <c r="A25" s="71" t="s">
        <v>17</v>
      </c>
      <c r="B25" s="71"/>
      <c r="C25" s="73"/>
      <c r="D25" s="99">
        <f>+'[7]CF Worksheet'!AS61</f>
        <v>-4371</v>
      </c>
      <c r="F25" s="97">
        <f>-3908</f>
        <v>-3908</v>
      </c>
    </row>
    <row r="26" spans="1:6" ht="15.75">
      <c r="A26" s="71" t="s">
        <v>91</v>
      </c>
      <c r="B26" s="71"/>
      <c r="C26" s="73"/>
      <c r="D26" s="99">
        <f>+'[7]CF Worksheet'!AS59</f>
        <v>-7209</v>
      </c>
      <c r="F26" s="97">
        <f>-5362</f>
        <v>-5362</v>
      </c>
    </row>
    <row r="27" spans="1:6" ht="15.75">
      <c r="A27" s="70" t="s">
        <v>92</v>
      </c>
      <c r="B27" s="71"/>
      <c r="C27" s="73"/>
      <c r="D27" s="100">
        <f>SUM(D23:D26)</f>
        <v>32958.86399911943</v>
      </c>
      <c r="F27" s="101">
        <f>SUM(F23:F26)</f>
        <v>-39016</v>
      </c>
    </row>
    <row r="28" spans="1:6" ht="15.75">
      <c r="A28" s="71"/>
      <c r="B28" s="71"/>
      <c r="C28" s="73"/>
      <c r="D28" s="87"/>
      <c r="F28" s="88"/>
    </row>
    <row r="29" spans="1:6" ht="15.75" outlineLevel="1">
      <c r="A29" s="70" t="s">
        <v>93</v>
      </c>
      <c r="B29" s="70"/>
      <c r="C29" s="73"/>
      <c r="D29" s="87"/>
      <c r="F29" s="88"/>
    </row>
    <row r="30" spans="1:6" ht="15.75" outlineLevel="1">
      <c r="A30" s="70"/>
      <c r="B30" s="70"/>
      <c r="C30" s="73"/>
      <c r="D30" s="87"/>
      <c r="F30" s="88"/>
    </row>
    <row r="31" spans="1:6" ht="15.75" outlineLevel="1">
      <c r="A31" s="102" t="s">
        <v>94</v>
      </c>
      <c r="B31" s="102"/>
      <c r="C31" s="72"/>
      <c r="D31" s="89">
        <f>+'[7]CF Worksheet'!AS68</f>
        <v>-12578</v>
      </c>
      <c r="F31" s="90">
        <f>-9775</f>
        <v>-9775</v>
      </c>
    </row>
    <row r="32" spans="1:6" ht="15.75" outlineLevel="1">
      <c r="A32" s="71" t="s">
        <v>138</v>
      </c>
      <c r="B32" s="102"/>
      <c r="C32" s="72"/>
      <c r="D32" s="89">
        <f>'[7]CF Worksheet'!AQ83</f>
        <v>-65482</v>
      </c>
      <c r="F32" s="90">
        <f>0</f>
        <v>0</v>
      </c>
    </row>
    <row r="33" spans="1:6" ht="15.75" outlineLevel="1">
      <c r="A33" s="71" t="s">
        <v>144</v>
      </c>
      <c r="B33" s="71"/>
      <c r="C33" s="73"/>
      <c r="D33" s="89">
        <f>+'[7]CF Worksheet'!AQ76+'[7]CF Worksheet'!AQ77+'[7]CF Worksheet'!AQ79</f>
        <v>-236</v>
      </c>
      <c r="F33" s="90">
        <f>-1296</f>
        <v>-1296</v>
      </c>
    </row>
    <row r="34" spans="1:6" ht="15.75" outlineLevel="1">
      <c r="A34" s="71" t="s">
        <v>131</v>
      </c>
      <c r="B34" s="71"/>
      <c r="C34" s="73"/>
      <c r="D34" s="89">
        <f>'[7]CF Worksheet'!AQ78</f>
        <v>556</v>
      </c>
      <c r="F34" s="90">
        <f>8425</f>
        <v>8425</v>
      </c>
    </row>
    <row r="35" spans="1:6" ht="15.75" hidden="1" outlineLevel="1">
      <c r="A35" s="71" t="s">
        <v>139</v>
      </c>
      <c r="B35" s="71"/>
      <c r="C35" s="73"/>
      <c r="D35" s="89">
        <f>0</f>
        <v>0</v>
      </c>
      <c r="F35" s="90">
        <f>0</f>
        <v>0</v>
      </c>
    </row>
    <row r="36" spans="1:6" ht="15.75" outlineLevel="1">
      <c r="A36" s="71" t="s">
        <v>95</v>
      </c>
      <c r="B36" s="71"/>
      <c r="C36" s="73"/>
      <c r="D36" s="89">
        <f>+'[7]CF Worksheet'!AQ85</f>
        <v>0</v>
      </c>
      <c r="F36" s="90">
        <f>86</f>
        <v>86</v>
      </c>
    </row>
    <row r="37" spans="1:6" ht="15.75" outlineLevel="1">
      <c r="A37" s="71" t="s">
        <v>96</v>
      </c>
      <c r="B37" s="71"/>
      <c r="C37" s="73"/>
      <c r="D37" s="89">
        <f>+'[7]CF Worksheet'!AQ60</f>
        <v>479</v>
      </c>
      <c r="F37" s="90">
        <f>369</f>
        <v>369</v>
      </c>
    </row>
    <row r="38" spans="1:6" ht="15.75" outlineLevel="1">
      <c r="A38" s="71" t="s">
        <v>130</v>
      </c>
      <c r="B38" s="71"/>
      <c r="C38" s="73"/>
      <c r="D38" s="89">
        <f>+'[7]CF Worksheet'!AQ82+'[7]CF Worksheet'!AQ81</f>
        <v>0</v>
      </c>
      <c r="F38" s="90">
        <f>-177</f>
        <v>-177</v>
      </c>
    </row>
    <row r="39" spans="1:6" ht="15.75" hidden="1" outlineLevel="1">
      <c r="A39" s="71" t="s">
        <v>140</v>
      </c>
      <c r="B39" s="71"/>
      <c r="C39" s="73"/>
      <c r="D39" s="89">
        <f>0</f>
        <v>0</v>
      </c>
      <c r="F39" s="90">
        <f>0</f>
        <v>0</v>
      </c>
    </row>
    <row r="40" spans="1:6" ht="15.75" outlineLevel="1">
      <c r="A40" s="71"/>
      <c r="B40" s="71"/>
      <c r="C40" s="73"/>
      <c r="D40" s="94"/>
      <c r="F40" s="95"/>
    </row>
    <row r="41" spans="1:6" ht="15.75">
      <c r="A41" s="70" t="s">
        <v>145</v>
      </c>
      <c r="B41" s="71"/>
      <c r="C41" s="73"/>
      <c r="D41" s="100">
        <f>SUM(D31:D40)</f>
        <v>-77261</v>
      </c>
      <c r="F41" s="101">
        <f>SUM(F31:F40)</f>
        <v>-2368</v>
      </c>
    </row>
    <row r="42" spans="1:6" ht="15.75">
      <c r="A42" s="71"/>
      <c r="B42" s="71"/>
      <c r="C42" s="73"/>
      <c r="D42" s="87"/>
      <c r="F42" s="88"/>
    </row>
    <row r="43" spans="1:6" ht="15.75" outlineLevel="1">
      <c r="A43" s="70" t="s">
        <v>146</v>
      </c>
      <c r="B43" s="70"/>
      <c r="C43" s="73"/>
      <c r="D43" s="87"/>
      <c r="F43" s="88"/>
    </row>
    <row r="44" spans="1:6" ht="15.75" outlineLevel="1">
      <c r="A44" s="70"/>
      <c r="B44" s="70"/>
      <c r="C44" s="73"/>
      <c r="D44" s="87"/>
      <c r="F44" s="88"/>
    </row>
    <row r="45" spans="1:6" ht="15.75" outlineLevel="1">
      <c r="A45" s="71" t="s">
        <v>127</v>
      </c>
      <c r="B45" s="70"/>
      <c r="C45" s="73"/>
      <c r="D45" s="89">
        <f>+'[7]CF Worksheet'!AQ89</f>
        <v>328</v>
      </c>
      <c r="F45" s="88">
        <v>0</v>
      </c>
    </row>
    <row r="46" spans="1:6" ht="15.75" outlineLevel="1">
      <c r="A46" s="71" t="s">
        <v>141</v>
      </c>
      <c r="B46" s="70"/>
      <c r="C46" s="73"/>
      <c r="D46" s="89">
        <f>'[7]CF Worksheet'!AQ90</f>
        <v>-153</v>
      </c>
      <c r="F46" s="88">
        <f>0</f>
        <v>0</v>
      </c>
    </row>
    <row r="47" spans="1:6" ht="15.75" outlineLevel="1">
      <c r="A47" s="71" t="s">
        <v>116</v>
      </c>
      <c r="B47" s="71"/>
      <c r="C47" s="73"/>
      <c r="D47" s="89">
        <f>+'[7]CF Worksheet'!AQ92+'[7]CF Worksheet'!AQ93+'[7]CF Worksheet'!AQ94+'[7]CF Worksheet'!AQ95+'[7]CF Worksheet'!AQ96</f>
        <v>47064</v>
      </c>
      <c r="F47" s="90">
        <f>32466</f>
        <v>32466</v>
      </c>
    </row>
    <row r="48" spans="1:6" ht="15.75" outlineLevel="1">
      <c r="A48" s="71" t="s">
        <v>105</v>
      </c>
      <c r="B48" s="71"/>
      <c r="C48" s="73"/>
      <c r="D48" s="87">
        <v>0</v>
      </c>
      <c r="F48" s="90">
        <f>-2224</f>
        <v>-2224</v>
      </c>
    </row>
    <row r="49" spans="1:6" ht="15.75" outlineLevel="1">
      <c r="A49" s="71"/>
      <c r="B49" s="71"/>
      <c r="C49" s="73"/>
      <c r="D49" s="94"/>
      <c r="F49" s="95"/>
    </row>
    <row r="50" spans="1:6" ht="15.75">
      <c r="A50" s="70" t="s">
        <v>97</v>
      </c>
      <c r="B50" s="71"/>
      <c r="C50" s="73"/>
      <c r="D50" s="100">
        <f>SUM(D45:D49)</f>
        <v>47239</v>
      </c>
      <c r="F50" s="101">
        <f>SUM(F45:F49)</f>
        <v>30242</v>
      </c>
    </row>
    <row r="51" spans="1:6" ht="15.75">
      <c r="A51" s="71"/>
      <c r="B51" s="71"/>
      <c r="C51" s="73"/>
      <c r="D51" s="87"/>
      <c r="F51" s="88"/>
    </row>
    <row r="52" spans="1:6" ht="15.75">
      <c r="A52" s="70" t="s">
        <v>106</v>
      </c>
      <c r="B52" s="71"/>
      <c r="C52" s="73"/>
      <c r="D52" s="87">
        <f>+D27+D41+D50</f>
        <v>2936.8639991194286</v>
      </c>
      <c r="F52" s="88">
        <f>+F27+F41+F50</f>
        <v>-11142</v>
      </c>
    </row>
    <row r="53" spans="1:6" ht="15.75">
      <c r="A53" s="70"/>
      <c r="B53" s="71"/>
      <c r="C53" s="73"/>
      <c r="D53" s="87"/>
      <c r="F53" s="88"/>
    </row>
    <row r="54" spans="1:6" ht="15.75">
      <c r="A54" s="70" t="s">
        <v>107</v>
      </c>
      <c r="B54" s="71"/>
      <c r="C54" s="73"/>
      <c r="D54" s="87">
        <v>0</v>
      </c>
      <c r="F54" s="88">
        <f>149</f>
        <v>149</v>
      </c>
    </row>
    <row r="55" spans="1:6" ht="15.75">
      <c r="A55" s="71"/>
      <c r="B55" s="71"/>
      <c r="C55" s="73"/>
      <c r="D55" s="87"/>
      <c r="F55" s="88"/>
    </row>
    <row r="56" spans="1:6" ht="15.75">
      <c r="A56" s="70" t="s">
        <v>98</v>
      </c>
      <c r="B56" s="71"/>
      <c r="C56" s="73"/>
      <c r="D56" s="87">
        <f>+'[7]CF Worksheet'!AQ104</f>
        <v>66036</v>
      </c>
      <c r="F56" s="88">
        <v>52982</v>
      </c>
    </row>
    <row r="57" spans="1:6" ht="15.75">
      <c r="A57" s="71"/>
      <c r="B57" s="71"/>
      <c r="C57" s="73"/>
      <c r="D57" s="87"/>
      <c r="F57" s="88"/>
    </row>
    <row r="58" spans="1:6" ht="15.75">
      <c r="A58" s="70" t="s">
        <v>99</v>
      </c>
      <c r="B58" s="70"/>
      <c r="C58" s="73"/>
      <c r="D58" s="100">
        <f>SUM(D52:D57)</f>
        <v>68972.86399911944</v>
      </c>
      <c r="F58" s="101">
        <f>SUM(F52:F57)</f>
        <v>41989</v>
      </c>
    </row>
    <row r="59" spans="1:6" ht="15.75">
      <c r="A59" s="71"/>
      <c r="B59" s="71"/>
      <c r="C59" s="73"/>
      <c r="D59" s="87"/>
      <c r="F59" s="88"/>
    </row>
    <row r="60" spans="1:6" ht="15.75">
      <c r="A60" s="71"/>
      <c r="B60" s="71"/>
      <c r="C60" s="73"/>
      <c r="D60" s="87"/>
      <c r="F60" s="88"/>
    </row>
    <row r="61" spans="1:6" ht="15.75">
      <c r="A61" s="71" t="s">
        <v>100</v>
      </c>
      <c r="B61" s="71"/>
      <c r="C61" s="73"/>
      <c r="D61" s="87">
        <f>+'[7]CF Worksheet'!AB108</f>
        <v>59268.1758754</v>
      </c>
      <c r="F61" s="88">
        <f>45034</f>
        <v>45034</v>
      </c>
    </row>
    <row r="62" spans="1:6" ht="15.75">
      <c r="A62" s="103" t="s">
        <v>114</v>
      </c>
      <c r="B62" s="71"/>
      <c r="C62" s="73"/>
      <c r="D62" s="87">
        <f>+'[7]CF Worksheet'!AA108</f>
        <v>18760.172</v>
      </c>
      <c r="F62" s="88">
        <f>5330</f>
        <v>5330</v>
      </c>
    </row>
    <row r="63" spans="1:6" ht="15.75">
      <c r="A63" s="71" t="s">
        <v>101</v>
      </c>
      <c r="B63" s="71"/>
      <c r="C63" s="73"/>
      <c r="D63" s="87">
        <f>+'[7]CF Worksheet'!AL108</f>
        <v>-9055.41829</v>
      </c>
      <c r="F63" s="88">
        <f>-8375</f>
        <v>-8375</v>
      </c>
    </row>
    <row r="64" spans="1:6" ht="15.75">
      <c r="A64" s="70" t="s">
        <v>102</v>
      </c>
      <c r="B64" s="70"/>
      <c r="C64" s="73"/>
      <c r="D64" s="100">
        <f>SUM(D61:D63)</f>
        <v>68972.9295854</v>
      </c>
      <c r="F64" s="101">
        <f>SUM(F61:F63)</f>
        <v>41989</v>
      </c>
    </row>
    <row r="65" spans="1:6" ht="15.75">
      <c r="A65" s="71"/>
      <c r="B65" s="71"/>
      <c r="C65" s="73"/>
      <c r="D65" s="87"/>
      <c r="F65" s="87"/>
    </row>
    <row r="66" spans="1:4" ht="15.75">
      <c r="A66" s="71"/>
      <c r="B66" s="71"/>
      <c r="C66" s="73"/>
      <c r="D66" s="87"/>
    </row>
    <row r="67" spans="1:7" ht="12.75" customHeight="1">
      <c r="A67" s="114" t="s">
        <v>124</v>
      </c>
      <c r="B67" s="114"/>
      <c r="C67" s="114"/>
      <c r="D67" s="114"/>
      <c r="E67" s="114"/>
      <c r="F67" s="114"/>
      <c r="G67" s="43"/>
    </row>
    <row r="68" spans="1:6" ht="12.75">
      <c r="A68" s="114"/>
      <c r="B68" s="114"/>
      <c r="C68" s="114"/>
      <c r="D68" s="114"/>
      <c r="E68" s="114"/>
      <c r="F68" s="114"/>
    </row>
    <row r="69" spans="4:6" ht="12.75">
      <c r="D69" s="104"/>
      <c r="F69" s="105"/>
    </row>
    <row r="70" ht="12.75">
      <c r="D70" s="104"/>
    </row>
    <row r="71" ht="12.75">
      <c r="D71" s="104"/>
    </row>
    <row r="72" ht="12.75">
      <c r="D72" s="104"/>
    </row>
    <row r="73" ht="12.75">
      <c r="D73" s="104"/>
    </row>
    <row r="74" ht="12.75">
      <c r="D74" s="104"/>
    </row>
    <row r="75" ht="12.75">
      <c r="D75" s="104"/>
    </row>
    <row r="76" ht="12.75">
      <c r="D76" s="104"/>
    </row>
    <row r="77" ht="12.75">
      <c r="D77" s="104"/>
    </row>
    <row r="78" ht="12.75">
      <c r="D78" s="104"/>
    </row>
    <row r="79" ht="12.75">
      <c r="D79" s="104"/>
    </row>
    <row r="80" ht="12.75">
      <c r="D80" s="104"/>
    </row>
    <row r="81" ht="12.75">
      <c r="D81" s="104"/>
    </row>
    <row r="82" ht="12.75">
      <c r="D82" s="104"/>
    </row>
    <row r="83" ht="12.75">
      <c r="D83" s="104"/>
    </row>
    <row r="84" ht="12.75">
      <c r="D84" s="104"/>
    </row>
    <row r="85" ht="12.75">
      <c r="D85" s="104"/>
    </row>
    <row r="86" ht="12.75">
      <c r="D86" s="104"/>
    </row>
    <row r="87" ht="12.75">
      <c r="D87" s="104"/>
    </row>
    <row r="88" ht="12.75">
      <c r="D88" s="104"/>
    </row>
    <row r="89" ht="12.75">
      <c r="D89" s="104"/>
    </row>
    <row r="90" ht="12.75">
      <c r="D90" s="104"/>
    </row>
    <row r="91" ht="12.75">
      <c r="D91" s="104"/>
    </row>
    <row r="92" ht="12.75">
      <c r="D92" s="104"/>
    </row>
    <row r="93" ht="12.75">
      <c r="D93" s="104"/>
    </row>
    <row r="94" ht="12.75">
      <c r="D94" s="104"/>
    </row>
    <row r="95" ht="12.75">
      <c r="D95" s="104"/>
    </row>
    <row r="96" ht="12.75">
      <c r="D96" s="104"/>
    </row>
    <row r="97" ht="12.75">
      <c r="D97" s="104"/>
    </row>
    <row r="98" ht="12.75">
      <c r="D98" s="104"/>
    </row>
    <row r="99" ht="12.75">
      <c r="D99" s="104"/>
    </row>
    <row r="100" ht="12.75">
      <c r="D100" s="104"/>
    </row>
    <row r="101" ht="12.75">
      <c r="D101" s="104"/>
    </row>
    <row r="102" ht="12.75">
      <c r="D102" s="104"/>
    </row>
    <row r="103" ht="12.75">
      <c r="D103" s="104"/>
    </row>
  </sheetData>
  <sheetProtection password="C001" sheet="1" objects="1" scenarios="1"/>
  <mergeCells count="1">
    <mergeCell ref="A67:F68"/>
  </mergeCells>
  <printOptions horizontalCentered="1"/>
  <pageMargins left="0.45" right="0.3" top="0.54" bottom="0.58" header="0.24" footer="0.27"/>
  <pageSetup cellComments="asDisplayed" fitToHeight="1" fitToWidth="1" horizontalDpi="600" verticalDpi="600" orientation="portrait" paperSize="9" scale="7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Wah Seong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MNC1</cp:lastModifiedBy>
  <cp:lastPrinted>2004-08-25T08:12:57Z</cp:lastPrinted>
  <dcterms:created xsi:type="dcterms:W3CDTF">2003-08-19T02:19:15Z</dcterms:created>
  <dcterms:modified xsi:type="dcterms:W3CDTF">2004-08-25T10:42:37Z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1308686062</vt:i4>
  </property>
  <property fmtid="{D5CDD505-2E9C-101B-9397-08002B2CF9AE}" pid="3" name="_EmailSubject">
    <vt:lpwstr/>
  </property>
  <property fmtid="{D5CDD505-2E9C-101B-9397-08002B2CF9AE}" pid="4" name="_AuthorEmail">
    <vt:lpwstr>ming_lit.siew@wahseong.com</vt:lpwstr>
  </property>
  <property fmtid="{D5CDD505-2E9C-101B-9397-08002B2CF9AE}" pid="5" name="_AuthorEmailDisplayName">
    <vt:lpwstr>Siew Ming Lit</vt:lpwstr>
  </property>
</Properties>
</file>